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.navickiene\Desktop\2017 SVP igyvendinimo ataskaita\"/>
    </mc:Choice>
  </mc:AlternateContent>
  <bookViews>
    <workbookView xWindow="0" yWindow="0" windowWidth="28800" windowHeight="12435" tabRatio="240"/>
  </bookViews>
  <sheets>
    <sheet name="2 lentele tūkst.Eur" sheetId="2" r:id="rId1"/>
  </sheets>
  <definedNames>
    <definedName name="_xlnm.Print_Area" localSheetId="0">'2 lentele tūkst.Eur'!$A$1:$U$205</definedName>
  </definedNames>
  <calcPr calcId="152511"/>
</workbook>
</file>

<file path=xl/calcChain.xml><?xml version="1.0" encoding="utf-8"?>
<calcChain xmlns="http://schemas.openxmlformats.org/spreadsheetml/2006/main">
  <c r="S40" i="2" l="1"/>
  <c r="T40" i="2"/>
  <c r="U40" i="2"/>
  <c r="R40" i="2"/>
  <c r="J19" i="2"/>
  <c r="K19" i="2"/>
  <c r="L19" i="2"/>
  <c r="M19" i="2"/>
  <c r="N19" i="2"/>
  <c r="O19" i="2"/>
  <c r="P19" i="2"/>
  <c r="Q19" i="2"/>
  <c r="R19" i="2"/>
  <c r="S19" i="2"/>
  <c r="T19" i="2"/>
  <c r="U19" i="2"/>
  <c r="J20" i="2"/>
  <c r="K20" i="2"/>
  <c r="L20" i="2"/>
  <c r="M20" i="2"/>
  <c r="N20" i="2"/>
  <c r="O20" i="2"/>
  <c r="P20" i="2"/>
  <c r="Q20" i="2"/>
  <c r="R20" i="2"/>
  <c r="S20" i="2"/>
  <c r="T20" i="2"/>
  <c r="U20" i="2"/>
  <c r="J21" i="2"/>
  <c r="K21" i="2"/>
  <c r="L21" i="2"/>
  <c r="M21" i="2"/>
  <c r="N21" i="2"/>
  <c r="O21" i="2"/>
  <c r="P21" i="2"/>
  <c r="Q21" i="2"/>
  <c r="R21" i="2"/>
  <c r="S21" i="2"/>
  <c r="T21" i="2"/>
  <c r="U21" i="2"/>
  <c r="R22" i="2"/>
  <c r="S22" i="2"/>
  <c r="T22" i="2"/>
  <c r="R23" i="2"/>
  <c r="S23" i="2"/>
  <c r="T23" i="2"/>
  <c r="R24" i="2"/>
  <c r="S24" i="2"/>
  <c r="T24" i="2"/>
  <c r="R25" i="2"/>
  <c r="S25" i="2"/>
  <c r="T25" i="2"/>
  <c r="R27" i="2"/>
  <c r="S27" i="2"/>
  <c r="T27" i="2"/>
  <c r="R29" i="2"/>
  <c r="S29" i="2"/>
  <c r="R31" i="2"/>
  <c r="S31" i="2"/>
  <c r="R33" i="2"/>
  <c r="S33" i="2"/>
  <c r="T33" i="2"/>
  <c r="R35" i="2"/>
  <c r="S35" i="2"/>
  <c r="T35" i="2"/>
  <c r="R37" i="2"/>
  <c r="S37" i="2"/>
  <c r="T37" i="2"/>
  <c r="R39" i="2"/>
  <c r="S39" i="2"/>
  <c r="T39" i="2"/>
  <c r="J40" i="2"/>
  <c r="K40" i="2"/>
  <c r="L40" i="2"/>
  <c r="M40" i="2"/>
  <c r="N40" i="2"/>
  <c r="O40" i="2"/>
  <c r="P40" i="2"/>
  <c r="Q40" i="2"/>
  <c r="J41" i="2"/>
  <c r="K41" i="2"/>
  <c r="L41" i="2"/>
  <c r="M41" i="2"/>
  <c r="N41" i="2"/>
  <c r="O41" i="2"/>
  <c r="P41" i="2"/>
  <c r="Q41" i="2"/>
  <c r="R41" i="2"/>
  <c r="R86" i="2"/>
  <c r="R105" i="2"/>
  <c r="R203" i="2"/>
  <c r="S41" i="2"/>
  <c r="S86" i="2"/>
  <c r="S105" i="2"/>
  <c r="S203" i="2"/>
  <c r="T41" i="2"/>
  <c r="U41" i="2"/>
  <c r="J42" i="2"/>
  <c r="K42" i="2"/>
  <c r="L42" i="2"/>
  <c r="M42" i="2"/>
  <c r="N42" i="2"/>
  <c r="O42" i="2"/>
  <c r="P42" i="2"/>
  <c r="Q42" i="2"/>
  <c r="R42" i="2"/>
  <c r="S42" i="2"/>
  <c r="T42" i="2"/>
  <c r="U42" i="2"/>
  <c r="J43" i="2"/>
  <c r="K43" i="2"/>
  <c r="L43" i="2"/>
  <c r="M43" i="2"/>
  <c r="N43" i="2"/>
  <c r="O43" i="2"/>
  <c r="P43" i="2"/>
  <c r="Q43" i="2"/>
  <c r="R43" i="2"/>
  <c r="S43" i="2"/>
  <c r="T43" i="2"/>
  <c r="U43" i="2"/>
  <c r="J44" i="2"/>
  <c r="K44" i="2"/>
  <c r="L44" i="2"/>
  <c r="M44" i="2"/>
  <c r="N44" i="2"/>
  <c r="O44" i="2"/>
  <c r="P44" i="2"/>
  <c r="Q44" i="2"/>
  <c r="R44" i="2"/>
  <c r="S44" i="2"/>
  <c r="T44" i="2"/>
  <c r="U44" i="2"/>
  <c r="J45" i="2"/>
  <c r="K45" i="2"/>
  <c r="L45" i="2"/>
  <c r="M45" i="2"/>
  <c r="N45" i="2"/>
  <c r="O45" i="2"/>
  <c r="P45" i="2"/>
  <c r="Q45" i="2"/>
  <c r="R45" i="2"/>
  <c r="S45" i="2"/>
  <c r="T45" i="2"/>
  <c r="U45" i="2"/>
  <c r="T47" i="2"/>
  <c r="R51" i="2"/>
  <c r="S51" i="2"/>
  <c r="R55" i="2"/>
  <c r="S55" i="2"/>
  <c r="T55" i="2"/>
  <c r="R57" i="2"/>
  <c r="S57" i="2"/>
  <c r="T57" i="2"/>
  <c r="R59" i="2"/>
  <c r="R61" i="2"/>
  <c r="S61" i="2"/>
  <c r="T61" i="2"/>
  <c r="R63" i="2"/>
  <c r="S63" i="2"/>
  <c r="T63" i="2"/>
  <c r="R65" i="2"/>
  <c r="S65" i="2"/>
  <c r="T65" i="2"/>
  <c r="R67" i="2"/>
  <c r="S67" i="2"/>
  <c r="T67" i="2"/>
  <c r="R69" i="2"/>
  <c r="S69" i="2"/>
  <c r="T69" i="2"/>
  <c r="R71" i="2"/>
  <c r="S71" i="2"/>
  <c r="T71" i="2"/>
  <c r="R73" i="2"/>
  <c r="S73" i="2"/>
  <c r="T73" i="2"/>
  <c r="R75" i="2"/>
  <c r="S75" i="2"/>
  <c r="T75" i="2"/>
  <c r="R77" i="2"/>
  <c r="S77" i="2"/>
  <c r="T77" i="2"/>
  <c r="R80" i="2"/>
  <c r="S80" i="2"/>
  <c r="T80" i="2"/>
  <c r="R84" i="2"/>
  <c r="S84" i="2"/>
  <c r="T84" i="2"/>
  <c r="J86" i="2"/>
  <c r="K86" i="2"/>
  <c r="L86" i="2"/>
  <c r="M86" i="2"/>
  <c r="N86" i="2"/>
  <c r="O86" i="2"/>
  <c r="P86" i="2"/>
  <c r="Q86" i="2"/>
  <c r="U86" i="2"/>
  <c r="U105" i="2"/>
  <c r="U203" i="2"/>
  <c r="J88" i="2"/>
  <c r="K88" i="2"/>
  <c r="L88" i="2"/>
  <c r="M88" i="2"/>
  <c r="N88" i="2"/>
  <c r="O88" i="2"/>
  <c r="P88" i="2"/>
  <c r="Q88" i="2"/>
  <c r="R88" i="2"/>
  <c r="S88" i="2"/>
  <c r="T88" i="2"/>
  <c r="U88" i="2"/>
  <c r="J100" i="2"/>
  <c r="K100" i="2"/>
  <c r="L100" i="2"/>
  <c r="M100" i="2"/>
  <c r="N100" i="2"/>
  <c r="O100" i="2"/>
  <c r="P100" i="2"/>
  <c r="Q100" i="2"/>
  <c r="R100" i="2"/>
  <c r="S100" i="2"/>
  <c r="T100" i="2"/>
  <c r="U100" i="2"/>
  <c r="J104" i="2"/>
  <c r="K104" i="2"/>
  <c r="L104" i="2"/>
  <c r="M104" i="2"/>
  <c r="N104" i="2"/>
  <c r="O104" i="2"/>
  <c r="P104" i="2"/>
  <c r="Q104" i="2"/>
  <c r="R104" i="2"/>
  <c r="S104" i="2"/>
  <c r="T104" i="2"/>
  <c r="U104" i="2"/>
  <c r="J105" i="2"/>
  <c r="K105" i="2"/>
  <c r="L105" i="2"/>
  <c r="M105" i="2"/>
  <c r="N105" i="2"/>
  <c r="O105" i="2"/>
  <c r="P105" i="2"/>
  <c r="Q105" i="2"/>
  <c r="J110" i="2"/>
  <c r="K110" i="2"/>
  <c r="L110" i="2"/>
  <c r="M110" i="2"/>
  <c r="N110" i="2"/>
  <c r="O110" i="2"/>
  <c r="P110" i="2"/>
  <c r="Q110" i="2"/>
  <c r="R110" i="2"/>
  <c r="S110" i="2"/>
  <c r="T110" i="2"/>
  <c r="U110" i="2"/>
  <c r="N113" i="2"/>
  <c r="O113" i="2"/>
  <c r="P113" i="2"/>
  <c r="Q113" i="2"/>
  <c r="R113" i="2"/>
  <c r="S113" i="2"/>
  <c r="T113" i="2"/>
  <c r="U113" i="2"/>
  <c r="J114" i="2"/>
  <c r="K114" i="2"/>
  <c r="L114" i="2"/>
  <c r="M114" i="2"/>
  <c r="N114" i="2"/>
  <c r="O114" i="2"/>
  <c r="P114" i="2"/>
  <c r="Q114" i="2"/>
  <c r="R114" i="2"/>
  <c r="S114" i="2"/>
  <c r="T114" i="2"/>
  <c r="U114" i="2"/>
  <c r="L117" i="2"/>
  <c r="M117" i="2"/>
  <c r="J121" i="2"/>
  <c r="K121" i="2"/>
  <c r="L121" i="2"/>
  <c r="M121" i="2"/>
  <c r="N121" i="2"/>
  <c r="O121" i="2"/>
  <c r="P121" i="2"/>
  <c r="Q121" i="2"/>
  <c r="R121" i="2"/>
  <c r="S121" i="2"/>
  <c r="T121" i="2"/>
  <c r="U121" i="2"/>
  <c r="J122" i="2"/>
  <c r="K122" i="2"/>
  <c r="L122" i="2"/>
  <c r="M122" i="2"/>
  <c r="N122" i="2"/>
  <c r="O122" i="2"/>
  <c r="P122" i="2"/>
  <c r="Q122" i="2"/>
  <c r="R122" i="2"/>
  <c r="S122" i="2"/>
  <c r="T122" i="2"/>
  <c r="U122" i="2"/>
  <c r="R125" i="2"/>
  <c r="S125" i="2"/>
  <c r="T125" i="2"/>
  <c r="J130" i="2"/>
  <c r="K130" i="2"/>
  <c r="L130" i="2"/>
  <c r="M130" i="2"/>
  <c r="N130" i="2"/>
  <c r="O130" i="2"/>
  <c r="P130" i="2"/>
  <c r="Q130" i="2"/>
  <c r="R130" i="2"/>
  <c r="S130" i="2"/>
  <c r="T130" i="2"/>
  <c r="U130" i="2"/>
  <c r="J131" i="2"/>
  <c r="K131" i="2"/>
  <c r="L131" i="2"/>
  <c r="M131" i="2"/>
  <c r="N131" i="2"/>
  <c r="O131" i="2"/>
  <c r="P131" i="2"/>
  <c r="Q131" i="2"/>
  <c r="R131" i="2"/>
  <c r="S131" i="2"/>
  <c r="T131" i="2"/>
  <c r="U131" i="2"/>
  <c r="J135" i="2"/>
  <c r="K135" i="2"/>
  <c r="L135" i="2"/>
  <c r="M135" i="2"/>
  <c r="N135" i="2"/>
  <c r="O135" i="2"/>
  <c r="P135" i="2"/>
  <c r="Q135" i="2"/>
  <c r="R135" i="2"/>
  <c r="S135" i="2"/>
  <c r="T135" i="2"/>
  <c r="U135" i="2"/>
  <c r="J136" i="2"/>
  <c r="K136" i="2"/>
  <c r="L136" i="2"/>
  <c r="M136" i="2"/>
  <c r="N136" i="2"/>
  <c r="O136" i="2"/>
  <c r="P136" i="2"/>
  <c r="Q136" i="2"/>
  <c r="R136" i="2"/>
  <c r="S136" i="2"/>
  <c r="T136" i="2"/>
  <c r="U136" i="2"/>
  <c r="J140" i="2"/>
  <c r="K140" i="2"/>
  <c r="L140" i="2"/>
  <c r="M140" i="2"/>
  <c r="N140" i="2"/>
  <c r="O140" i="2"/>
  <c r="P140" i="2"/>
  <c r="Q140" i="2"/>
  <c r="R140" i="2"/>
  <c r="S140" i="2"/>
  <c r="T140" i="2"/>
  <c r="U140" i="2"/>
  <c r="J141" i="2"/>
  <c r="K141" i="2"/>
  <c r="L141" i="2"/>
  <c r="M141" i="2"/>
  <c r="N141" i="2"/>
  <c r="O141" i="2"/>
  <c r="P141" i="2"/>
  <c r="Q141" i="2"/>
  <c r="R141" i="2"/>
  <c r="S141" i="2"/>
  <c r="T141" i="2"/>
  <c r="U141" i="2"/>
  <c r="J145" i="2"/>
  <c r="K145" i="2"/>
  <c r="L145" i="2"/>
  <c r="M145" i="2"/>
  <c r="N145" i="2"/>
  <c r="O145" i="2"/>
  <c r="P145" i="2"/>
  <c r="Q145" i="2"/>
  <c r="R145" i="2"/>
  <c r="S145" i="2"/>
  <c r="T145" i="2"/>
  <c r="U145" i="2"/>
  <c r="J146" i="2"/>
  <c r="K146" i="2"/>
  <c r="L146" i="2"/>
  <c r="M146" i="2"/>
  <c r="N146" i="2"/>
  <c r="O146" i="2"/>
  <c r="P146" i="2"/>
  <c r="Q146" i="2"/>
  <c r="R146" i="2"/>
  <c r="S146" i="2"/>
  <c r="T146" i="2"/>
  <c r="U146" i="2"/>
  <c r="J150" i="2"/>
  <c r="K150" i="2"/>
  <c r="L150" i="2"/>
  <c r="M150" i="2"/>
  <c r="N150" i="2"/>
  <c r="O150" i="2"/>
  <c r="P150" i="2"/>
  <c r="Q150" i="2"/>
  <c r="R150" i="2"/>
  <c r="S150" i="2"/>
  <c r="T150" i="2"/>
  <c r="U150" i="2"/>
  <c r="J151" i="2"/>
  <c r="K151" i="2"/>
  <c r="L151" i="2"/>
  <c r="M151" i="2"/>
  <c r="N151" i="2"/>
  <c r="O151" i="2"/>
  <c r="P151" i="2"/>
  <c r="Q151" i="2"/>
  <c r="R151" i="2"/>
  <c r="S151" i="2"/>
  <c r="T151" i="2"/>
  <c r="U151" i="2"/>
  <c r="N154" i="2"/>
  <c r="O154" i="2"/>
  <c r="P154" i="2"/>
  <c r="Q154" i="2"/>
  <c r="R154" i="2"/>
  <c r="S154" i="2"/>
  <c r="T154" i="2"/>
  <c r="U154" i="2"/>
  <c r="N179" i="2"/>
  <c r="O179" i="2"/>
  <c r="P179" i="2"/>
  <c r="Q179" i="2"/>
  <c r="R179" i="2"/>
  <c r="S179" i="2"/>
  <c r="T179" i="2"/>
  <c r="U179" i="2"/>
  <c r="N201" i="2"/>
  <c r="O201" i="2"/>
  <c r="P201" i="2"/>
  <c r="Q201" i="2"/>
  <c r="R201" i="2"/>
  <c r="S201" i="2"/>
  <c r="T201" i="2"/>
  <c r="U201" i="2"/>
  <c r="N202" i="2"/>
  <c r="O202" i="2"/>
  <c r="P202" i="2"/>
  <c r="Q202" i="2"/>
  <c r="R202" i="2"/>
  <c r="S202" i="2"/>
  <c r="T202" i="2"/>
  <c r="U202" i="2"/>
  <c r="J203" i="2"/>
  <c r="K203" i="2"/>
  <c r="L203" i="2"/>
  <c r="M203" i="2"/>
  <c r="N203" i="2"/>
  <c r="O203" i="2"/>
  <c r="P203" i="2"/>
  <c r="Q203" i="2"/>
  <c r="T86" i="2"/>
  <c r="T105" i="2"/>
  <c r="T203" i="2"/>
</calcChain>
</file>

<file path=xl/sharedStrings.xml><?xml version="1.0" encoding="utf-8"?>
<sst xmlns="http://schemas.openxmlformats.org/spreadsheetml/2006/main" count="597" uniqueCount="129">
  <si>
    <t>Programos tikslo kodas</t>
  </si>
  <si>
    <t>Uždavinio kodas</t>
  </si>
  <si>
    <t>Priemonės kodas</t>
  </si>
  <si>
    <t>Funkcinės klasifikacijos kodas</t>
  </si>
  <si>
    <t>Asignavimų valdytojo kodas</t>
  </si>
  <si>
    <t>Iš viso</t>
  </si>
  <si>
    <t>Išlaidoms</t>
  </si>
  <si>
    <t>Turtui įsigyti ir finansiniams įsipareigojimams vykdyti</t>
  </si>
  <si>
    <t>Iš jų - darbo užmokesčiui</t>
  </si>
  <si>
    <t>Priemonės vykdytojo kodas</t>
  </si>
  <si>
    <t>Tikslo,
uždavinio,  priemonės 
pavadinimas</t>
  </si>
  <si>
    <t>Finansavimo šaltinis</t>
  </si>
  <si>
    <t>Iš viso uždaviniui:</t>
  </si>
  <si>
    <t>Iš viso tikslui:</t>
  </si>
  <si>
    <t>Iš viso  programai:</t>
  </si>
  <si>
    <t>Iš viso:</t>
  </si>
  <si>
    <t>01</t>
  </si>
  <si>
    <t>SB</t>
  </si>
  <si>
    <t>02</t>
  </si>
  <si>
    <t>03</t>
  </si>
  <si>
    <t>04</t>
  </si>
  <si>
    <t>06</t>
  </si>
  <si>
    <t>05</t>
  </si>
  <si>
    <t>07</t>
  </si>
  <si>
    <t>08</t>
  </si>
  <si>
    <t xml:space="preserve">09 PROGRAMA. ŠVIETIMO, SPORTO PASLAUGŲ TIEKIMAS IR PLĖTRA SAVIVALDYBĖS TERITORIJOJE </t>
  </si>
  <si>
    <t>Kokybiškas ugdymo proceso organizavimas ir saugios aplinkos kūrimas</t>
  </si>
  <si>
    <t>Sudaryti sąlygas ugdytis ir įgyti išsilavinimą pagal įvairias ugdymo programas</t>
  </si>
  <si>
    <t xml:space="preserve">Ikimokyklinio ugdymo proceso užtikrinimas: </t>
  </si>
  <si>
    <t>Alytaus r. Alovės pagrindinės mokyklos Venciūnų ikimokyklinio ugdymo skyriuje</t>
  </si>
  <si>
    <t>Alytaus r. Butrimonių vaikų darželyje</t>
  </si>
  <si>
    <t>Alytaus r. Daugų vaikų darželyje</t>
  </si>
  <si>
    <t>Alytaus r. Miroslavo ikimokyklinio ugdymo skyriuje</t>
  </si>
  <si>
    <t>Alytaus r. Simno vaikų darželyje</t>
  </si>
  <si>
    <t>Daugų Vlado Mirono gimnazijos Venciūnų ikimokyklinio ugdymo skyriuje</t>
  </si>
  <si>
    <t>Butrimonių gimnazijos Butrimonių ikimokyklinio ugdymo skyriuje</t>
  </si>
  <si>
    <t>Daugų Vlado Mirono gimnazijos Daugų ikimokyklinio ugdymo skyriuje</t>
  </si>
  <si>
    <t>Simno gimnazijos Simno ikimokyklinio ugdymo skyriuje</t>
  </si>
  <si>
    <t>Vidurinio ugdymo proceso užtikrinimas:</t>
  </si>
  <si>
    <t>Alytaus r. Alovės pagrindinėje mokykloje</t>
  </si>
  <si>
    <t>Alytaus r. Butrimonių gimnazijoje</t>
  </si>
  <si>
    <t>Butrimonių gimnazijos Punios pagrindinio ugdymo ir daugiafunkciame centre</t>
  </si>
  <si>
    <t>Alytaus r. Daugų Vlado Mirono gimnazijoje</t>
  </si>
  <si>
    <t>Alytaus r. Krokialaukio Tomo Noraus-Naruševičiaus gimnazijoje</t>
  </si>
  <si>
    <t>Alytaus r. Kumečių pagrindinėje mokykloje</t>
  </si>
  <si>
    <t>Alytaus r. Makniūnų mokykloje-daugiafunkciame centre</t>
  </si>
  <si>
    <t>Alytaus r. Miroslavo gimnazijoje</t>
  </si>
  <si>
    <t>Alytaus r. Pivašiūnų gimnazijoje</t>
  </si>
  <si>
    <t>Alytaus r. Punios mokykloje-daugiafunkciame centre</t>
  </si>
  <si>
    <t>Alytaus r. Simno gimnazijoje</t>
  </si>
  <si>
    <t>Alytaus r. Simno specialioji mokykla</t>
  </si>
  <si>
    <t>Alytaus r. Ūdrijos mokykloje daugiafunkciame centre</t>
  </si>
  <si>
    <t>Sudaryti saugias sąlygas mokiniams pasiekti mokyklą, užtikrinti teisės aktų dėl mokinių pavežėjimo įgyvendinimą</t>
  </si>
  <si>
    <t>Mokinių vežimo organizavimas:</t>
  </si>
  <si>
    <t>Teikti pedagoginės psichologinės pagalbos paslaugas, skirtas Alytaus rajono savivaldybės ugdymo įstaigų vaikams ir mokiniams bei ugdymo įstaigų bendruomenėms</t>
  </si>
  <si>
    <t>Specialiosios  pedagoginės psichologinės pagalbos teikimas</t>
  </si>
  <si>
    <t>Alytaus rajono švietimo ir pedagoginės  psichologinės pagalbos centro likvidavimas</t>
  </si>
  <si>
    <t>Tarpinstitucinio bendradarbiavimo koordinatoriaus  pareigybei išlaikyti savivaldybėje finansavimas</t>
  </si>
  <si>
    <t xml:space="preserve">Lėšų skyrimas švietimo centralizuotoms priemonėms </t>
  </si>
  <si>
    <t>Švietimo centralizuotos priemonės</t>
  </si>
  <si>
    <t>Švietimo įstaigų centralizuotos priemonės</t>
  </si>
  <si>
    <t>Organizuoti kiekvienam rajono moksleiviui prieinamą neformalųjį ugdymą, teikiant kokybiškas menino ir sportinio ugdymo paslaugas</t>
  </si>
  <si>
    <t>Neformalusis vaikų ugdymas</t>
  </si>
  <si>
    <t>Neformalus vaikų švietimas</t>
  </si>
  <si>
    <t>Siekti rezultatyvios sporto plėtros, sudaryti palankią sportavimo aplinką</t>
  </si>
  <si>
    <t>Alytaus rajono savivaldybės sporto rėmimo projektų finansavimas</t>
  </si>
  <si>
    <t>Sudaryti sąlygas formuotis jauno žmogaus asmenybei</t>
  </si>
  <si>
    <t>Užtikrinti moksleivių užimtumo projektų finansavimą</t>
  </si>
  <si>
    <t>Moksleivių užimtumo projektų finansavimas</t>
  </si>
  <si>
    <t xml:space="preserve">Efektyvios darbo aplinkos užtikrinimas Švietimo, kultūros ir sporto skyriuje </t>
  </si>
  <si>
    <t>Sudaryti  tinkamamas sąlygas darbo aplinkos kūrimui Alytaus rajono savivaldybės skyriui, kuruojančiam švietimą</t>
  </si>
  <si>
    <t>Švietimo darbuotojų  veiklos organizavimas</t>
  </si>
  <si>
    <t>Remti Lietuvos Respublikos universitetinėse aukštosiose mokyklose, kolegijose studijuojančius asmenis, profesinių mokyklų mokinius</t>
  </si>
  <si>
    <t>Teikti paramą  asmenims studijuojantiems  universitetinėse aukštosiose mokyklose, kolegijose ir besimokantiems profesinėse mokyklose</t>
  </si>
  <si>
    <t>Studijų rėmimo fondo finansavimas</t>
  </si>
  <si>
    <t>Sudaryti sąlygas gauti specialiąją pedagoginę,  psichologinę pagalbą ir kitą ugdymo proceso kokybės gerinimui įtakos turinčią pagalbą, užtikrinant kompleksinių paslaugų vaikui
 ir šeimai pagalbos teikimo koordinavimą ir kokybę</t>
  </si>
  <si>
    <t>D</t>
  </si>
  <si>
    <t>Teikti kvalifikuotą pagalbą centralizuotiems švietimo ir sporto renginiams</t>
  </si>
  <si>
    <t>09</t>
  </si>
  <si>
    <t>Darbuotojų darbo sąlygų gerinimas</t>
  </si>
  <si>
    <t>Darbo sąlygų gerinimas, užtikrinant veiklos svarbą atitlinkantį darbo užmokestį</t>
  </si>
  <si>
    <t>ES</t>
  </si>
  <si>
    <t>Alytaus r.  Alovės pagrindinėje mokykloje</t>
  </si>
  <si>
    <t>188718528</t>
  </si>
  <si>
    <t>A11</t>
  </si>
  <si>
    <t>Teikti tarpinstitucinio bendradarbiavimo kordinavimo paslaugas, skirtas Alytaus rajono savivaldybės vaikams, padedant jo tevams (globėjams, rūpintojams) kurta saugią aplinką, užtikrinant gyvenimo, asmeninių bei socialinių ryšių kokybę</t>
  </si>
  <si>
    <t>A10</t>
  </si>
  <si>
    <t>KT</t>
  </si>
  <si>
    <t>Pedagoginių darbuotojų darbo 
apmokėjimo sąlygoms  gerinimas</t>
  </si>
  <si>
    <t>VB</t>
  </si>
  <si>
    <t>Alytaus r.  Daugų Vlado Mirono gimnazijoje</t>
  </si>
  <si>
    <t>Renovuoti ir modernizuoti ugdymo įstaigų pastatus ir patalpas</t>
  </si>
  <si>
    <t>Alytaus r. Pivašiūnų gimnazijos, esančios Mokyklos g. 3, Pivašiūnų k., Pivašiūnų sen., Alytaus r. sav. modernizavimas</t>
  </si>
  <si>
    <t xml:space="preserve"> Daugų Vlado Mirono gimnazijos Alovės pagrindinio ugdymo skyriuje</t>
  </si>
  <si>
    <t xml:space="preserve"> Daugų Vlado Mirono gimnazijos Makniūnų  pagrindinio ugdymo ir daugiafunciame  skyriuje</t>
  </si>
  <si>
    <t>Alytaus r. Krokialaukio Tomo Noraus-Naruševičiaus gimnazijos Ūdrijos pagrindinio ugdymo ir daugiafunkciame skyriuje</t>
  </si>
  <si>
    <t>Alytaus r. Miroslavo gimnazijos Kumečių pagrindinio ugdymo skyriuje</t>
  </si>
  <si>
    <t xml:space="preserve"> </t>
  </si>
  <si>
    <t>Tenkinti mokinių pažinimo, lavinimosi ir saviraiškos poreikius meno ir sporto srityse teikiant kokybišką ugdymo programų įvairovę, padėsiančią 
mokiniams tapti aktyviais visuomenės nariais</t>
  </si>
  <si>
    <t>Savivaldybės įstaigų darbuotojų darbo apmokėjimo įstatymo laipsniškas įgyvendinimas</t>
  </si>
  <si>
    <t>Pedagoginių darbuotojų darbo apmokėjimo sąlygų gerinimas</t>
  </si>
  <si>
    <t xml:space="preserve"> PROGRAMOS 2017 – ŲJŲ METŲ ĮGYVENDINIMO ATASKAITA</t>
  </si>
  <si>
    <t>(programos pavadinimas)</t>
  </si>
  <si>
    <t>LĖŠŲ RODIKLIAI</t>
  </si>
  <si>
    <t>1 lentelė</t>
  </si>
  <si>
    <t>tūkst. Eur</t>
  </si>
  <si>
    <t>2017-iems metams patvirtintas 
asignavimų planas</t>
  </si>
  <si>
    <t>2017-ųjų metų patikslintas 
asignavimų planas</t>
  </si>
  <si>
    <t>2017-aisiais metais panaudotos
 lėšos (kasinės išlaidos)</t>
  </si>
  <si>
    <t xml:space="preserve">Alytaus rajono savivaldybės 
2017 – 2019 metų strateginio veiklos plano įgyvendinimo
 2017 metais ataskaitos
17 priedas
</t>
  </si>
  <si>
    <t xml:space="preserve">ŠVIETIMO, SPORTO PASLAUGŲ TIEKIMO IR PLĖTROS SAVIVALDYBĖS TERITORIJOJE </t>
  </si>
  <si>
    <t>Užimti Alytaus rajono gyventojus sporto ir kita sveikatinimo veikla, tenkinant jų pažinimo, lavinimosi, sportinio meistriškumo didinimo, saviraiškos bei bendravimo poreikius</t>
  </si>
  <si>
    <t xml:space="preserve">                                                                                      </t>
  </si>
  <si>
    <t>190244044</t>
  </si>
  <si>
    <t>190244763</t>
  </si>
  <si>
    <t xml:space="preserve"> 290245670 </t>
  </si>
  <si>
    <t>290244230</t>
  </si>
  <si>
    <t xml:space="preserve"> 190245331 </t>
  </si>
  <si>
    <t xml:space="preserve"> 190245865 </t>
  </si>
  <si>
    <t xml:space="preserve"> 190984347 </t>
  </si>
  <si>
    <t>190247688</t>
  </si>
  <si>
    <t>A11.4</t>
  </si>
  <si>
    <t>A11.2</t>
  </si>
  <si>
    <t>A11.1</t>
  </si>
  <si>
    <t>A11.7</t>
  </si>
  <si>
    <t>A11.5</t>
  </si>
  <si>
    <t>A11.3</t>
  </si>
  <si>
    <t>A11.6</t>
  </si>
  <si>
    <t>A11.9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</si>
</sst>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L_t_-;\-* #,##0.00\ _L_t_-;_-* &quot;-&quot;??\ _L_t_-;_-@_-"/>
    <numFmt numFmtId="165" formatCode="0.0"/>
    <numFmt numFmtId="166" formatCode="#,##0.0"/>
  </numFmts>
  <fonts count="36" x14ac:knownFonts="1">
    <font>
      <sz val="10"/>
      <name val="Arial"/>
      <family val="2"/>
      <charset val="186"/>
    </font>
    <font>
      <sz val="10"/>
      <name val="Arial"/>
      <charset val="186"/>
    </font>
    <font>
      <sz val="11"/>
      <color indexed="8"/>
      <name val="Calibri"/>
      <family val="2"/>
      <charset val="186"/>
    </font>
    <font>
      <sz val="11"/>
      <color indexed="9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1"/>
      <color indexed="52"/>
      <name val="Calibri"/>
      <family val="2"/>
      <charset val="186"/>
    </font>
    <font>
      <b/>
      <sz val="11"/>
      <color indexed="9"/>
      <name val="Calibri"/>
      <family val="2"/>
      <charset val="186"/>
    </font>
    <font>
      <sz val="11"/>
      <color indexed="62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60"/>
      <name val="Calibri"/>
      <family val="2"/>
      <charset val="186"/>
    </font>
    <font>
      <sz val="8"/>
      <name val="Times New Roman"/>
      <family val="1"/>
      <charset val="186"/>
    </font>
    <font>
      <sz val="10"/>
      <name val="Lucida Sans Unicode"/>
      <family val="2"/>
      <charset val="186"/>
    </font>
    <font>
      <sz val="10"/>
      <name val="Times New Roman"/>
      <family val="1"/>
      <charset val="186"/>
    </font>
    <font>
      <b/>
      <u/>
      <sz val="11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sz val="9"/>
      <name val="Times New Roman"/>
      <family val="1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0"/>
      <color indexed="8"/>
      <name val="Times New Roman"/>
      <family val="1"/>
      <charset val="186"/>
    </font>
    <font>
      <b/>
      <sz val="10"/>
      <color indexed="8"/>
      <name val="Times New Roman"/>
      <family val="1"/>
      <charset val="186"/>
    </font>
    <font>
      <sz val="10"/>
      <name val="Arial"/>
      <family val="2"/>
    </font>
    <font>
      <sz val="12"/>
      <name val="Times New Roman"/>
      <family val="1"/>
      <charset val="186"/>
    </font>
    <font>
      <i/>
      <sz val="11"/>
      <name val="Times New Roman"/>
      <family val="1"/>
      <charset val="186"/>
    </font>
    <font>
      <b/>
      <sz val="8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b/>
      <sz val="8"/>
      <color theme="1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8"/>
      <color rgb="FF222222"/>
      <name val="Times New Roman"/>
      <family val="1"/>
      <charset val="186"/>
    </font>
  </fonts>
  <fills count="29">
    <fill>
      <patternFill patternType="none"/>
    </fill>
    <fill>
      <patternFill patternType="gray125"/>
    </fill>
    <fill>
      <patternFill patternType="solid">
        <fgColor indexed="31"/>
        <bgColor indexed="41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13"/>
        <bgColor indexed="34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26"/>
      </patternFill>
    </fill>
  </fills>
  <borders count="7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0">
    <xf numFmtId="0" fontId="0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6" fillId="21" borderId="2" applyNumberFormat="0" applyAlignment="0" applyProtection="0"/>
    <xf numFmtId="0" fontId="7" fillId="7" borderId="1" applyNumberFormat="0" applyAlignment="0" applyProtection="0"/>
    <xf numFmtId="0" fontId="7" fillId="7" borderId="1" applyNumberFormat="0" applyAlignment="0" applyProtection="0"/>
    <xf numFmtId="0" fontId="1" fillId="0" borderId="0"/>
    <xf numFmtId="0" fontId="25" fillId="0" borderId="0"/>
    <xf numFmtId="0" fontId="26" fillId="0" borderId="0"/>
    <xf numFmtId="164" fontId="17" fillId="0" borderId="0" applyFont="0" applyFill="0" applyBorder="0" applyAlignment="0" applyProtection="0"/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27" fillId="0" borderId="0"/>
    <xf numFmtId="0" fontId="21" fillId="0" borderId="0"/>
    <xf numFmtId="0" fontId="27" fillId="0" borderId="0"/>
    <xf numFmtId="0" fontId="17" fillId="23" borderId="4" applyNumberFormat="0" applyAlignment="0" applyProtection="0"/>
    <xf numFmtId="0" fontId="17" fillId="23" borderId="4" applyNumberFormat="0" applyAlignment="0" applyProtection="0"/>
  </cellStyleXfs>
  <cellXfs count="441">
    <xf numFmtId="0" fontId="0" fillId="0" borderId="0" xfId="0"/>
    <xf numFmtId="0" fontId="12" fillId="0" borderId="0" xfId="0" applyFont="1" applyBorder="1" applyAlignment="1">
      <alignment horizontal="center" vertical="top" wrapText="1"/>
    </xf>
    <xf numFmtId="0" fontId="10" fillId="0" borderId="0" xfId="0" applyFont="1" applyAlignment="1">
      <alignment vertical="top"/>
    </xf>
    <xf numFmtId="0" fontId="10" fillId="0" borderId="0" xfId="0" applyNumberFormat="1" applyFont="1" applyAlignment="1">
      <alignment vertical="top"/>
    </xf>
    <xf numFmtId="0" fontId="10" fillId="0" borderId="0" xfId="0" applyFont="1" applyBorder="1" applyAlignment="1">
      <alignment vertical="top"/>
    </xf>
    <xf numFmtId="0" fontId="10" fillId="0" borderId="0" xfId="0" applyFont="1" applyBorder="1" applyAlignment="1">
      <alignment horizontal="center" vertical="top" wrapText="1"/>
    </xf>
    <xf numFmtId="0" fontId="12" fillId="0" borderId="0" xfId="0" applyFont="1" applyBorder="1" applyAlignment="1">
      <alignment vertical="top"/>
    </xf>
    <xf numFmtId="49" fontId="15" fillId="8" borderId="5" xfId="0" applyNumberFormat="1" applyFont="1" applyFill="1" applyBorder="1" applyAlignment="1">
      <alignment horizontal="center" vertical="top" wrapText="1"/>
    </xf>
    <xf numFmtId="49" fontId="15" fillId="8" borderId="6" xfId="0" applyNumberFormat="1" applyFont="1" applyFill="1" applyBorder="1" applyAlignment="1">
      <alignment horizontal="center" vertical="top"/>
    </xf>
    <xf numFmtId="49" fontId="15" fillId="4" borderId="6" xfId="0" applyNumberFormat="1" applyFont="1" applyFill="1" applyBorder="1" applyAlignment="1">
      <alignment horizontal="center" vertical="top"/>
    </xf>
    <xf numFmtId="49" fontId="15" fillId="8" borderId="5" xfId="0" applyNumberFormat="1" applyFont="1" applyFill="1" applyBorder="1" applyAlignment="1">
      <alignment horizontal="center" vertical="top"/>
    </xf>
    <xf numFmtId="49" fontId="15" fillId="4" borderId="5" xfId="0" applyNumberFormat="1" applyFont="1" applyFill="1" applyBorder="1" applyAlignment="1">
      <alignment horizontal="center" vertical="top"/>
    </xf>
    <xf numFmtId="165" fontId="15" fillId="4" borderId="7" xfId="0" applyNumberFormat="1" applyFont="1" applyFill="1" applyBorder="1" applyAlignment="1">
      <alignment horizontal="center" vertical="top"/>
    </xf>
    <xf numFmtId="165" fontId="15" fillId="4" borderId="8" xfId="0" applyNumberFormat="1" applyFont="1" applyFill="1" applyBorder="1" applyAlignment="1">
      <alignment horizontal="center" vertical="top"/>
    </xf>
    <xf numFmtId="49" fontId="14" fillId="24" borderId="9" xfId="0" applyNumberFormat="1" applyFont="1" applyFill="1" applyBorder="1" applyAlignment="1">
      <alignment horizontal="center" vertical="top"/>
    </xf>
    <xf numFmtId="49" fontId="15" fillId="24" borderId="9" xfId="0" applyNumberFormat="1" applyFont="1" applyFill="1" applyBorder="1" applyAlignment="1">
      <alignment horizontal="right" vertical="top"/>
    </xf>
    <xf numFmtId="165" fontId="15" fillId="8" borderId="10" xfId="0" applyNumberFormat="1" applyFont="1" applyFill="1" applyBorder="1" applyAlignment="1">
      <alignment horizontal="center" vertical="top"/>
    </xf>
    <xf numFmtId="165" fontId="15" fillId="8" borderId="11" xfId="0" applyNumberFormat="1" applyFont="1" applyFill="1" applyBorder="1" applyAlignment="1">
      <alignment horizontal="center" vertical="top"/>
    </xf>
    <xf numFmtId="0" fontId="12" fillId="0" borderId="17" xfId="0" applyFont="1" applyBorder="1" applyAlignment="1">
      <alignment horizontal="center" vertical="center" textRotation="90" wrapText="1"/>
    </xf>
    <xf numFmtId="0" fontId="12" fillId="0" borderId="17" xfId="0" applyFont="1" applyFill="1" applyBorder="1" applyAlignment="1">
      <alignment horizontal="center" vertical="center" textRotation="90" wrapText="1"/>
    </xf>
    <xf numFmtId="49" fontId="15" fillId="8" borderId="18" xfId="0" applyNumberFormat="1" applyFont="1" applyFill="1" applyBorder="1" applyAlignment="1">
      <alignment horizontal="center" vertical="top"/>
    </xf>
    <xf numFmtId="49" fontId="15" fillId="4" borderId="18" xfId="0" applyNumberFormat="1" applyFont="1" applyFill="1" applyBorder="1" applyAlignment="1">
      <alignment horizontal="center" vertical="top"/>
    </xf>
    <xf numFmtId="49" fontId="14" fillId="25" borderId="0" xfId="0" applyNumberFormat="1" applyFont="1" applyFill="1" applyBorder="1" applyAlignment="1">
      <alignment horizontal="center" vertical="top"/>
    </xf>
    <xf numFmtId="49" fontId="15" fillId="25" borderId="0" xfId="0" applyNumberFormat="1" applyFont="1" applyFill="1" applyBorder="1" applyAlignment="1">
      <alignment horizontal="right" vertical="top"/>
    </xf>
    <xf numFmtId="165" fontId="14" fillId="25" borderId="0" xfId="0" applyNumberFormat="1" applyFont="1" applyFill="1" applyBorder="1" applyAlignment="1">
      <alignment horizontal="center" vertical="top"/>
    </xf>
    <xf numFmtId="0" fontId="10" fillId="26" borderId="0" xfId="0" applyFont="1" applyFill="1" applyBorder="1" applyAlignment="1">
      <alignment vertical="top"/>
    </xf>
    <xf numFmtId="165" fontId="16" fillId="0" borderId="19" xfId="0" applyNumberFormat="1" applyFont="1" applyFill="1" applyBorder="1" applyAlignment="1">
      <alignment vertical="top"/>
    </xf>
    <xf numFmtId="165" fontId="16" fillId="0" borderId="12" xfId="0" applyNumberFormat="1" applyFont="1" applyFill="1" applyBorder="1" applyAlignment="1">
      <alignment vertical="top"/>
    </xf>
    <xf numFmtId="165" fontId="15" fillId="8" borderId="9" xfId="0" applyNumberFormat="1" applyFont="1" applyFill="1" applyBorder="1" applyAlignment="1">
      <alignment horizontal="right" vertical="top"/>
    </xf>
    <xf numFmtId="165" fontId="15" fillId="8" borderId="20" xfId="0" applyNumberFormat="1" applyFont="1" applyFill="1" applyBorder="1" applyAlignment="1">
      <alignment horizontal="center" vertical="top"/>
    </xf>
    <xf numFmtId="165" fontId="15" fillId="8" borderId="21" xfId="0" applyNumberFormat="1" applyFont="1" applyFill="1" applyBorder="1" applyAlignment="1">
      <alignment horizontal="center" vertical="top"/>
    </xf>
    <xf numFmtId="49" fontId="15" fillId="4" borderId="6" xfId="0" applyNumberFormat="1" applyFont="1" applyFill="1" applyBorder="1" applyAlignment="1">
      <alignment horizontal="right" vertical="top"/>
    </xf>
    <xf numFmtId="165" fontId="15" fillId="4" borderId="10" xfId="0" applyNumberFormat="1" applyFont="1" applyFill="1" applyBorder="1" applyAlignment="1">
      <alignment horizontal="center" vertical="top"/>
    </xf>
    <xf numFmtId="165" fontId="15" fillId="4" borderId="11" xfId="0" applyNumberFormat="1" applyFont="1" applyFill="1" applyBorder="1" applyAlignment="1">
      <alignment horizontal="center" vertical="top"/>
    </xf>
    <xf numFmtId="0" fontId="11" fillId="0" borderId="0" xfId="0" applyFont="1" applyBorder="1" applyAlignment="1">
      <alignment vertical="top" wrapText="1"/>
    </xf>
    <xf numFmtId="0" fontId="12" fillId="0" borderId="12" xfId="0" applyFont="1" applyFill="1" applyBorder="1" applyAlignment="1">
      <alignment horizontal="left" vertical="top" wrapText="1"/>
    </xf>
    <xf numFmtId="49" fontId="15" fillId="4" borderId="22" xfId="0" applyNumberFormat="1" applyFont="1" applyFill="1" applyBorder="1" applyAlignment="1">
      <alignment horizontal="right" vertical="top"/>
    </xf>
    <xf numFmtId="49" fontId="15" fillId="8" borderId="9" xfId="0" applyNumberFormat="1" applyFont="1" applyFill="1" applyBorder="1" applyAlignment="1">
      <alignment horizontal="center" vertical="top"/>
    </xf>
    <xf numFmtId="49" fontId="10" fillId="0" borderId="23" xfId="0" applyNumberFormat="1" applyFont="1" applyBorder="1" applyAlignment="1">
      <alignment horizontal="center" vertical="top"/>
    </xf>
    <xf numFmtId="0" fontId="15" fillId="0" borderId="24" xfId="0" applyFont="1" applyFill="1" applyBorder="1" applyAlignment="1">
      <alignment horizontal="left" vertical="top" wrapText="1"/>
    </xf>
    <xf numFmtId="165" fontId="16" fillId="0" borderId="12" xfId="0" applyNumberFormat="1" applyFont="1" applyFill="1" applyBorder="1" applyAlignment="1">
      <alignment horizontal="center" vertical="top"/>
    </xf>
    <xf numFmtId="165" fontId="16" fillId="0" borderId="13" xfId="0" applyNumberFormat="1" applyFont="1" applyFill="1" applyBorder="1" applyAlignment="1">
      <alignment horizontal="center" vertical="top"/>
    </xf>
    <xf numFmtId="49" fontId="15" fillId="0" borderId="19" xfId="0" applyNumberFormat="1" applyFont="1" applyFill="1" applyBorder="1" applyAlignment="1">
      <alignment horizontal="center" vertical="top" wrapText="1"/>
    </xf>
    <xf numFmtId="165" fontId="16" fillId="0" borderId="19" xfId="0" applyNumberFormat="1" applyFont="1" applyFill="1" applyBorder="1" applyAlignment="1">
      <alignment horizontal="center" vertical="top"/>
    </xf>
    <xf numFmtId="165" fontId="15" fillId="8" borderId="25" xfId="0" applyNumberFormat="1" applyFont="1" applyFill="1" applyBorder="1" applyAlignment="1">
      <alignment horizontal="right" vertical="top"/>
    </xf>
    <xf numFmtId="165" fontId="15" fillId="4" borderId="26" xfId="0" applyNumberFormat="1" applyFont="1" applyFill="1" applyBorder="1" applyAlignment="1">
      <alignment horizontal="center" vertical="top"/>
    </xf>
    <xf numFmtId="165" fontId="15" fillId="8" borderId="27" xfId="0" applyNumberFormat="1" applyFont="1" applyFill="1" applyBorder="1" applyAlignment="1">
      <alignment horizontal="center" vertical="top"/>
    </xf>
    <xf numFmtId="49" fontId="10" fillId="0" borderId="28" xfId="0" applyNumberFormat="1" applyFont="1" applyBorder="1" applyAlignment="1">
      <alignment horizontal="center" vertical="top"/>
    </xf>
    <xf numFmtId="165" fontId="16" fillId="0" borderId="29" xfId="0" applyNumberFormat="1" applyFont="1" applyFill="1" applyBorder="1" applyAlignment="1">
      <alignment vertical="top"/>
    </xf>
    <xf numFmtId="165" fontId="16" fillId="0" borderId="17" xfId="0" applyNumberFormat="1" applyFont="1" applyFill="1" applyBorder="1" applyAlignment="1">
      <alignment vertical="top"/>
    </xf>
    <xf numFmtId="165" fontId="16" fillId="0" borderId="30" xfId="0" applyNumberFormat="1" applyFont="1" applyFill="1" applyBorder="1" applyAlignment="1">
      <alignment horizontal="center" vertical="top"/>
    </xf>
    <xf numFmtId="49" fontId="15" fillId="0" borderId="31" xfId="0" applyNumberFormat="1" applyFont="1" applyFill="1" applyBorder="1" applyAlignment="1">
      <alignment horizontal="center" vertical="top" wrapText="1"/>
    </xf>
    <xf numFmtId="165" fontId="28" fillId="0" borderId="19" xfId="0" applyNumberFormat="1" applyFont="1" applyFill="1" applyBorder="1" applyAlignment="1">
      <alignment horizontal="center" vertical="top"/>
    </xf>
    <xf numFmtId="165" fontId="28" fillId="0" borderId="12" xfId="0" applyNumberFormat="1" applyFont="1" applyFill="1" applyBorder="1" applyAlignment="1">
      <alignment horizontal="center" vertical="top"/>
    </xf>
    <xf numFmtId="165" fontId="28" fillId="0" borderId="13" xfId="0" applyNumberFormat="1" applyFont="1" applyFill="1" applyBorder="1" applyAlignment="1">
      <alignment horizontal="center" vertical="top"/>
    </xf>
    <xf numFmtId="165" fontId="28" fillId="0" borderId="23" xfId="0" applyNumberFormat="1" applyFont="1" applyFill="1" applyBorder="1" applyAlignment="1">
      <alignment horizontal="center" vertical="top"/>
    </xf>
    <xf numFmtId="49" fontId="28" fillId="0" borderId="23" xfId="0" applyNumberFormat="1" applyFont="1" applyFill="1" applyBorder="1" applyAlignment="1">
      <alignment horizontal="center" vertical="top"/>
    </xf>
    <xf numFmtId="165" fontId="28" fillId="0" borderId="31" xfId="0" applyNumberFormat="1" applyFont="1" applyFill="1" applyBorder="1" applyAlignment="1">
      <alignment horizontal="center" vertical="top"/>
    </xf>
    <xf numFmtId="165" fontId="28" fillId="0" borderId="15" xfId="0" applyNumberFormat="1" applyFont="1" applyFill="1" applyBorder="1" applyAlignment="1">
      <alignment horizontal="center" vertical="top"/>
    </xf>
    <xf numFmtId="165" fontId="28" fillId="0" borderId="16" xfId="0" applyNumberFormat="1" applyFont="1" applyFill="1" applyBorder="1" applyAlignment="1">
      <alignment horizontal="center" vertical="top"/>
    </xf>
    <xf numFmtId="49" fontId="15" fillId="4" borderId="9" xfId="0" applyNumberFormat="1" applyFont="1" applyFill="1" applyBorder="1" applyAlignment="1">
      <alignment horizontal="right" vertical="top"/>
    </xf>
    <xf numFmtId="165" fontId="29" fillId="27" borderId="32" xfId="0" applyNumberFormat="1" applyFont="1" applyFill="1" applyBorder="1" applyAlignment="1">
      <alignment horizontal="center" vertical="top"/>
    </xf>
    <xf numFmtId="165" fontId="29" fillId="27" borderId="33" xfId="0" applyNumberFormat="1" applyFont="1" applyFill="1" applyBorder="1" applyAlignment="1">
      <alignment horizontal="center" vertical="top"/>
    </xf>
    <xf numFmtId="165" fontId="15" fillId="4" borderId="34" xfId="0" applyNumberFormat="1" applyFont="1" applyFill="1" applyBorder="1" applyAlignment="1">
      <alignment horizontal="center" vertical="top"/>
    </xf>
    <xf numFmtId="165" fontId="29" fillId="27" borderId="35" xfId="0" applyNumberFormat="1" applyFont="1" applyFill="1" applyBorder="1" applyAlignment="1">
      <alignment horizontal="center" vertical="top"/>
    </xf>
    <xf numFmtId="165" fontId="15" fillId="4" borderId="36" xfId="0" applyNumberFormat="1" applyFont="1" applyFill="1" applyBorder="1" applyAlignment="1">
      <alignment horizontal="center" vertical="top"/>
    </xf>
    <xf numFmtId="165" fontId="15" fillId="8" borderId="34" xfId="0" applyNumberFormat="1" applyFont="1" applyFill="1" applyBorder="1" applyAlignment="1">
      <alignment horizontal="center" vertical="top"/>
    </xf>
    <xf numFmtId="165" fontId="29" fillId="28" borderId="19" xfId="0" applyNumberFormat="1" applyFont="1" applyFill="1" applyBorder="1" applyAlignment="1">
      <alignment horizontal="center" vertical="top"/>
    </xf>
    <xf numFmtId="165" fontId="15" fillId="8" borderId="37" xfId="0" applyNumberFormat="1" applyFont="1" applyFill="1" applyBorder="1" applyAlignment="1">
      <alignment horizontal="center" vertical="top"/>
    </xf>
    <xf numFmtId="165" fontId="28" fillId="0" borderId="38" xfId="0" applyNumberFormat="1" applyFont="1" applyFill="1" applyBorder="1" applyAlignment="1">
      <alignment horizontal="center" vertical="top"/>
    </xf>
    <xf numFmtId="165" fontId="28" fillId="0" borderId="39" xfId="0" applyNumberFormat="1" applyFont="1" applyFill="1" applyBorder="1" applyAlignment="1">
      <alignment horizontal="center" vertical="top"/>
    </xf>
    <xf numFmtId="165" fontId="28" fillId="0" borderId="40" xfId="0" applyNumberFormat="1" applyFont="1" applyFill="1" applyBorder="1" applyAlignment="1">
      <alignment horizontal="center" vertical="top"/>
    </xf>
    <xf numFmtId="165" fontId="29" fillId="27" borderId="12" xfId="0" applyNumberFormat="1" applyFont="1" applyFill="1" applyBorder="1" applyAlignment="1">
      <alignment horizontal="center" vertical="top"/>
    </xf>
    <xf numFmtId="165" fontId="29" fillId="27" borderId="19" xfId="0" applyNumberFormat="1" applyFont="1" applyFill="1" applyBorder="1" applyAlignment="1">
      <alignment horizontal="center" vertical="top"/>
    </xf>
    <xf numFmtId="165" fontId="29" fillId="27" borderId="13" xfId="0" applyNumberFormat="1" applyFont="1" applyFill="1" applyBorder="1" applyAlignment="1">
      <alignment horizontal="center" vertical="top"/>
    </xf>
    <xf numFmtId="165" fontId="29" fillId="28" borderId="12" xfId="0" applyNumberFormat="1" applyFont="1" applyFill="1" applyBorder="1" applyAlignment="1">
      <alignment horizontal="center" vertical="top"/>
    </xf>
    <xf numFmtId="165" fontId="29" fillId="28" borderId="13" xfId="0" applyNumberFormat="1" applyFont="1" applyFill="1" applyBorder="1" applyAlignment="1">
      <alignment horizontal="center" vertical="top"/>
    </xf>
    <xf numFmtId="49" fontId="12" fillId="0" borderId="23" xfId="0" applyNumberFormat="1" applyFont="1" applyBorder="1" applyAlignment="1">
      <alignment horizontal="center" vertical="top"/>
    </xf>
    <xf numFmtId="165" fontId="12" fillId="0" borderId="19" xfId="0" applyNumberFormat="1" applyFont="1" applyFill="1" applyBorder="1" applyAlignment="1">
      <alignment horizontal="center" vertical="top"/>
    </xf>
    <xf numFmtId="165" fontId="12" fillId="0" borderId="12" xfId="0" applyNumberFormat="1" applyFont="1" applyFill="1" applyBorder="1" applyAlignment="1">
      <alignment horizontal="center" vertical="top"/>
    </xf>
    <xf numFmtId="165" fontId="12" fillId="0" borderId="13" xfId="0" applyNumberFormat="1" applyFont="1" applyFill="1" applyBorder="1" applyAlignment="1">
      <alignment horizontal="center" vertical="top"/>
    </xf>
    <xf numFmtId="165" fontId="12" fillId="0" borderId="29" xfId="0" applyNumberFormat="1" applyFont="1" applyFill="1" applyBorder="1" applyAlignment="1">
      <alignment horizontal="center" vertical="top"/>
    </xf>
    <xf numFmtId="165" fontId="12" fillId="0" borderId="17" xfId="0" applyNumberFormat="1" applyFont="1" applyFill="1" applyBorder="1" applyAlignment="1">
      <alignment horizontal="center" vertical="top"/>
    </xf>
    <xf numFmtId="165" fontId="12" fillId="0" borderId="30" xfId="0" applyNumberFormat="1" applyFont="1" applyFill="1" applyBorder="1" applyAlignment="1">
      <alignment horizontal="center" vertical="top"/>
    </xf>
    <xf numFmtId="165" fontId="12" fillId="0" borderId="38" xfId="0" applyNumberFormat="1" applyFont="1" applyFill="1" applyBorder="1" applyAlignment="1">
      <alignment horizontal="center" vertical="top"/>
    </xf>
    <xf numFmtId="165" fontId="12" fillId="0" borderId="39" xfId="0" applyNumberFormat="1" applyFont="1" applyFill="1" applyBorder="1" applyAlignment="1">
      <alignment horizontal="center" vertical="top"/>
    </xf>
    <xf numFmtId="165" fontId="12" fillId="0" borderId="40" xfId="0" applyNumberFormat="1" applyFont="1" applyFill="1" applyBorder="1" applyAlignment="1">
      <alignment horizontal="center" vertical="top"/>
    </xf>
    <xf numFmtId="165" fontId="12" fillId="0" borderId="14" xfId="0" applyNumberFormat="1" applyFont="1" applyFill="1" applyBorder="1" applyAlignment="1">
      <alignment horizontal="center" vertical="top"/>
    </xf>
    <xf numFmtId="165" fontId="12" fillId="0" borderId="41" xfId="0" applyNumberFormat="1" applyFont="1" applyFill="1" applyBorder="1" applyAlignment="1">
      <alignment horizontal="center" vertical="top" wrapText="1"/>
    </xf>
    <xf numFmtId="165" fontId="12" fillId="0" borderId="38" xfId="0" applyNumberFormat="1" applyFont="1" applyFill="1" applyBorder="1" applyAlignment="1">
      <alignment horizontal="center" vertical="top" wrapText="1"/>
    </xf>
    <xf numFmtId="165" fontId="12" fillId="0" borderId="39" xfId="0" applyNumberFormat="1" applyFont="1" applyFill="1" applyBorder="1" applyAlignment="1">
      <alignment horizontal="center" vertical="top" wrapText="1"/>
    </xf>
    <xf numFmtId="165" fontId="12" fillId="0" borderId="40" xfId="0" applyNumberFormat="1" applyFont="1" applyFill="1" applyBorder="1" applyAlignment="1">
      <alignment horizontal="center" vertical="top" wrapText="1"/>
    </xf>
    <xf numFmtId="165" fontId="12" fillId="0" borderId="19" xfId="0" applyNumberFormat="1" applyFont="1" applyFill="1" applyBorder="1" applyAlignment="1">
      <alignment horizontal="center" vertical="top" wrapText="1"/>
    </xf>
    <xf numFmtId="165" fontId="12" fillId="0" borderId="12" xfId="0" applyNumberFormat="1" applyFont="1" applyFill="1" applyBorder="1" applyAlignment="1">
      <alignment horizontal="center" vertical="top" wrapText="1"/>
    </xf>
    <xf numFmtId="165" fontId="12" fillId="0" borderId="13" xfId="0" applyNumberFormat="1" applyFont="1" applyFill="1" applyBorder="1" applyAlignment="1">
      <alignment horizontal="center" vertical="top" wrapText="1"/>
    </xf>
    <xf numFmtId="0" fontId="12" fillId="0" borderId="23" xfId="0" applyFont="1" applyFill="1" applyBorder="1" applyAlignment="1">
      <alignment horizontal="center" vertical="top" wrapText="1"/>
    </xf>
    <xf numFmtId="165" fontId="12" fillId="0" borderId="23" xfId="0" applyNumberFormat="1" applyFont="1" applyFill="1" applyBorder="1" applyAlignment="1">
      <alignment horizontal="center" vertical="top" wrapText="1"/>
    </xf>
    <xf numFmtId="49" fontId="29" fillId="27" borderId="42" xfId="0" applyNumberFormat="1" applyFont="1" applyFill="1" applyBorder="1" applyAlignment="1">
      <alignment horizontal="center" vertical="top"/>
    </xf>
    <xf numFmtId="49" fontId="29" fillId="27" borderId="23" xfId="0" applyNumberFormat="1" applyFont="1" applyFill="1" applyBorder="1" applyAlignment="1">
      <alignment horizontal="center" vertical="top"/>
    </xf>
    <xf numFmtId="49" fontId="15" fillId="0" borderId="38" xfId="0" applyNumberFormat="1" applyFont="1" applyFill="1" applyBorder="1" applyAlignment="1">
      <alignment horizontal="center" vertical="top" wrapText="1"/>
    </xf>
    <xf numFmtId="0" fontId="15" fillId="26" borderId="39" xfId="0" applyFont="1" applyFill="1" applyBorder="1" applyAlignment="1">
      <alignment horizontal="left" vertical="top" wrapText="1"/>
    </xf>
    <xf numFmtId="0" fontId="15" fillId="0" borderId="43" xfId="0" applyFont="1" applyFill="1" applyBorder="1" applyAlignment="1">
      <alignment horizontal="left" vertical="top" wrapText="1"/>
    </xf>
    <xf numFmtId="165" fontId="30" fillId="28" borderId="32" xfId="0" applyNumberFormat="1" applyFont="1" applyFill="1" applyBorder="1" applyAlignment="1">
      <alignment horizontal="center" vertical="top"/>
    </xf>
    <xf numFmtId="165" fontId="30" fillId="28" borderId="33" xfId="0" applyNumberFormat="1" applyFont="1" applyFill="1" applyBorder="1" applyAlignment="1">
      <alignment horizontal="center" vertical="top"/>
    </xf>
    <xf numFmtId="165" fontId="30" fillId="28" borderId="35" xfId="0" applyNumberFormat="1" applyFont="1" applyFill="1" applyBorder="1" applyAlignment="1">
      <alignment horizontal="center" vertical="top"/>
    </xf>
    <xf numFmtId="165" fontId="31" fillId="0" borderId="19" xfId="0" applyNumberFormat="1" applyFont="1" applyFill="1" applyBorder="1" applyAlignment="1">
      <alignment horizontal="center" vertical="top"/>
    </xf>
    <xf numFmtId="165" fontId="31" fillId="0" borderId="12" xfId="0" applyNumberFormat="1" applyFont="1" applyFill="1" applyBorder="1" applyAlignment="1">
      <alignment horizontal="center" vertical="top"/>
    </xf>
    <xf numFmtId="165" fontId="31" fillId="0" borderId="13" xfId="0" applyNumberFormat="1" applyFont="1" applyFill="1" applyBorder="1" applyAlignment="1">
      <alignment horizontal="center" vertical="top"/>
    </xf>
    <xf numFmtId="165" fontId="14" fillId="24" borderId="10" xfId="0" applyNumberFormat="1" applyFont="1" applyFill="1" applyBorder="1" applyAlignment="1">
      <alignment horizontal="center" vertical="top"/>
    </xf>
    <xf numFmtId="165" fontId="14" fillId="24" borderId="11" xfId="0" applyNumberFormat="1" applyFont="1" applyFill="1" applyBorder="1" applyAlignment="1">
      <alignment horizontal="center" vertical="top"/>
    </xf>
    <xf numFmtId="165" fontId="14" fillId="24" borderId="34" xfId="0" applyNumberFormat="1" applyFont="1" applyFill="1" applyBorder="1" applyAlignment="1">
      <alignment horizontal="center" vertical="top"/>
    </xf>
    <xf numFmtId="49" fontId="12" fillId="0" borderId="23" xfId="0" applyNumberFormat="1" applyFont="1" applyFill="1" applyBorder="1" applyAlignment="1">
      <alignment horizontal="center" vertical="top"/>
    </xf>
    <xf numFmtId="49" fontId="10" fillId="0" borderId="44" xfId="0" applyNumberFormat="1" applyFont="1" applyBorder="1" applyAlignment="1">
      <alignment horizontal="center" vertical="top" wrapText="1"/>
    </xf>
    <xf numFmtId="49" fontId="15" fillId="4" borderId="9" xfId="0" applyNumberFormat="1" applyFont="1" applyFill="1" applyBorder="1" applyAlignment="1">
      <alignment horizontal="center" vertical="top"/>
    </xf>
    <xf numFmtId="49" fontId="10" fillId="0" borderId="44" xfId="0" applyNumberFormat="1" applyFont="1" applyBorder="1" applyAlignment="1">
      <alignment horizontal="center" vertical="top" textRotation="90"/>
    </xf>
    <xf numFmtId="49" fontId="10" fillId="0" borderId="45" xfId="0" applyNumberFormat="1" applyFont="1" applyBorder="1" applyAlignment="1">
      <alignment horizontal="center" vertical="top"/>
    </xf>
    <xf numFmtId="0" fontId="16" fillId="0" borderId="12" xfId="0" applyFont="1" applyFill="1" applyBorder="1" applyAlignment="1">
      <alignment horizontal="left" vertical="top" wrapText="1"/>
    </xf>
    <xf numFmtId="49" fontId="10" fillId="0" borderId="8" xfId="0" applyNumberFormat="1" applyFont="1" applyBorder="1" applyAlignment="1">
      <alignment horizontal="center" vertical="top" wrapText="1"/>
    </xf>
    <xf numFmtId="49" fontId="10" fillId="0" borderId="8" xfId="0" applyNumberFormat="1" applyFont="1" applyBorder="1" applyAlignment="1">
      <alignment horizontal="center" vertical="top" textRotation="90"/>
    </xf>
    <xf numFmtId="49" fontId="10" fillId="0" borderId="36" xfId="0" applyNumberFormat="1" applyFont="1" applyBorder="1" applyAlignment="1">
      <alignment horizontal="center" vertical="top"/>
    </xf>
    <xf numFmtId="49" fontId="15" fillId="0" borderId="46" xfId="0" applyNumberFormat="1" applyFont="1" applyBorder="1" applyAlignment="1">
      <alignment horizontal="center" vertical="top"/>
    </xf>
    <xf numFmtId="49" fontId="15" fillId="0" borderId="7" xfId="0" applyNumberFormat="1" applyFont="1" applyFill="1" applyBorder="1" applyAlignment="1">
      <alignment horizontal="center" vertical="top"/>
    </xf>
    <xf numFmtId="49" fontId="15" fillId="0" borderId="19" xfId="0" applyNumberFormat="1" applyFont="1" applyBorder="1" applyAlignment="1">
      <alignment horizontal="center" vertical="top"/>
    </xf>
    <xf numFmtId="49" fontId="12" fillId="0" borderId="47" xfId="0" applyNumberFormat="1" applyFont="1" applyFill="1" applyBorder="1" applyAlignment="1">
      <alignment horizontal="left" vertical="top" wrapText="1"/>
    </xf>
    <xf numFmtId="49" fontId="10" fillId="0" borderId="8" xfId="0" applyNumberFormat="1" applyFont="1" applyFill="1" applyBorder="1" applyAlignment="1">
      <alignment horizontal="center" vertical="top" textRotation="90"/>
    </xf>
    <xf numFmtId="49" fontId="15" fillId="0" borderId="7" xfId="0" applyNumberFormat="1" applyFont="1" applyBorder="1" applyAlignment="1">
      <alignment horizontal="center" vertical="top"/>
    </xf>
    <xf numFmtId="0" fontId="12" fillId="0" borderId="8" xfId="0" applyFont="1" applyFill="1" applyBorder="1" applyAlignment="1">
      <alignment horizontal="left" vertical="top" wrapText="1"/>
    </xf>
    <xf numFmtId="0" fontId="19" fillId="0" borderId="44" xfId="0" applyFont="1" applyFill="1" applyBorder="1" applyAlignment="1">
      <alignment horizontal="left" vertical="top" wrapText="1"/>
    </xf>
    <xf numFmtId="49" fontId="12" fillId="0" borderId="18" xfId="0" applyNumberFormat="1" applyFont="1" applyBorder="1" applyAlignment="1">
      <alignment horizontal="center" vertical="top"/>
    </xf>
    <xf numFmtId="165" fontId="12" fillId="0" borderId="46" xfId="0" applyNumberFormat="1" applyFont="1" applyFill="1" applyBorder="1" applyAlignment="1">
      <alignment horizontal="center" vertical="top"/>
    </xf>
    <xf numFmtId="165" fontId="12" fillId="0" borderId="44" xfId="0" applyNumberFormat="1" applyFont="1" applyFill="1" applyBorder="1" applyAlignment="1">
      <alignment horizontal="center" vertical="top"/>
    </xf>
    <xf numFmtId="165" fontId="12" fillId="0" borderId="48" xfId="0" applyNumberFormat="1" applyFont="1" applyFill="1" applyBorder="1" applyAlignment="1">
      <alignment horizontal="center" vertical="top"/>
    </xf>
    <xf numFmtId="165" fontId="12" fillId="0" borderId="9" xfId="0" applyNumberFormat="1" applyFont="1" applyFill="1" applyBorder="1" applyAlignment="1">
      <alignment horizontal="center" vertical="top" wrapText="1"/>
    </xf>
    <xf numFmtId="165" fontId="12" fillId="0" borderId="20" xfId="0" applyNumberFormat="1" applyFont="1" applyFill="1" applyBorder="1" applyAlignment="1">
      <alignment horizontal="center" vertical="top" wrapText="1"/>
    </xf>
    <xf numFmtId="165" fontId="12" fillId="0" borderId="21" xfId="0" applyNumberFormat="1" applyFont="1" applyFill="1" applyBorder="1" applyAlignment="1">
      <alignment horizontal="center" vertical="top" wrapText="1"/>
    </xf>
    <xf numFmtId="165" fontId="12" fillId="0" borderId="37" xfId="0" applyNumberFormat="1" applyFont="1" applyFill="1" applyBorder="1" applyAlignment="1">
      <alignment horizontal="center" vertical="top" wrapText="1"/>
    </xf>
    <xf numFmtId="0" fontId="12" fillId="0" borderId="26" xfId="0" applyFont="1" applyFill="1" applyBorder="1" applyAlignment="1">
      <alignment vertical="top" wrapText="1"/>
    </xf>
    <xf numFmtId="0" fontId="12" fillId="0" borderId="49" xfId="0" applyFont="1" applyFill="1" applyBorder="1" applyAlignment="1">
      <alignment vertical="top" wrapText="1"/>
    </xf>
    <xf numFmtId="0" fontId="12" fillId="0" borderId="15" xfId="0" applyFont="1" applyFill="1" applyBorder="1" applyAlignment="1">
      <alignment horizontal="left" vertical="top" wrapText="1"/>
    </xf>
    <xf numFmtId="0" fontId="15" fillId="0" borderId="16" xfId="0" applyFont="1" applyFill="1" applyBorder="1" applyAlignment="1">
      <alignment horizontal="left" vertical="top" wrapText="1"/>
    </xf>
    <xf numFmtId="165" fontId="12" fillId="0" borderId="0" xfId="0" applyNumberFormat="1" applyFont="1" applyBorder="1" applyAlignment="1">
      <alignment vertical="top"/>
    </xf>
    <xf numFmtId="165" fontId="15" fillId="0" borderId="19" xfId="0" applyNumberFormat="1" applyFont="1" applyFill="1" applyBorder="1" applyAlignment="1">
      <alignment horizontal="center" vertical="top"/>
    </xf>
    <xf numFmtId="165" fontId="15" fillId="0" borderId="12" xfId="0" applyNumberFormat="1" applyFont="1" applyFill="1" applyBorder="1" applyAlignment="1">
      <alignment horizontal="center" vertical="top"/>
    </xf>
    <xf numFmtId="165" fontId="15" fillId="0" borderId="13" xfId="0" applyNumberFormat="1" applyFont="1" applyFill="1" applyBorder="1" applyAlignment="1">
      <alignment horizontal="center" vertical="top"/>
    </xf>
    <xf numFmtId="165" fontId="12" fillId="0" borderId="31" xfId="0" applyNumberFormat="1" applyFont="1" applyFill="1" applyBorder="1" applyAlignment="1">
      <alignment horizontal="center" vertical="top"/>
    </xf>
    <xf numFmtId="165" fontId="12" fillId="0" borderId="15" xfId="0" applyNumberFormat="1" applyFont="1" applyFill="1" applyBorder="1" applyAlignment="1">
      <alignment horizontal="center" vertical="top"/>
    </xf>
    <xf numFmtId="165" fontId="12" fillId="0" borderId="16" xfId="0" applyNumberFormat="1" applyFont="1" applyFill="1" applyBorder="1" applyAlignment="1">
      <alignment horizontal="center" vertical="top"/>
    </xf>
    <xf numFmtId="165" fontId="14" fillId="0" borderId="19" xfId="0" applyNumberFormat="1" applyFont="1" applyFill="1" applyBorder="1" applyAlignment="1">
      <alignment horizontal="center" vertical="top"/>
    </xf>
    <xf numFmtId="165" fontId="14" fillId="0" borderId="12" xfId="0" applyNumberFormat="1" applyFont="1" applyFill="1" applyBorder="1" applyAlignment="1">
      <alignment horizontal="center" vertical="top"/>
    </xf>
    <xf numFmtId="165" fontId="14" fillId="0" borderId="13" xfId="0" applyNumberFormat="1" applyFont="1" applyFill="1" applyBorder="1" applyAlignment="1">
      <alignment horizontal="center" vertical="top"/>
    </xf>
    <xf numFmtId="0" fontId="19" fillId="0" borderId="8" xfId="0" applyFont="1" applyFill="1" applyBorder="1" applyAlignment="1">
      <alignment horizontal="left" vertical="top" wrapText="1"/>
    </xf>
    <xf numFmtId="165" fontId="15" fillId="0" borderId="31" xfId="0" applyNumberFormat="1" applyFont="1" applyFill="1" applyBorder="1" applyAlignment="1">
      <alignment horizontal="left" vertical="top" wrapText="1"/>
    </xf>
    <xf numFmtId="165" fontId="15" fillId="0" borderId="15" xfId="0" applyNumberFormat="1" applyFont="1" applyFill="1" applyBorder="1" applyAlignment="1">
      <alignment horizontal="left" vertical="top" wrapText="1"/>
    </xf>
    <xf numFmtId="165" fontId="15" fillId="0" borderId="16" xfId="0" applyNumberFormat="1" applyFont="1" applyFill="1" applyBorder="1" applyAlignment="1">
      <alignment horizontal="left" vertical="top" wrapText="1"/>
    </xf>
    <xf numFmtId="165" fontId="12" fillId="0" borderId="32" xfId="0" applyNumberFormat="1" applyFont="1" applyFill="1" applyBorder="1" applyAlignment="1">
      <alignment horizontal="center" vertical="top" wrapText="1"/>
    </xf>
    <xf numFmtId="165" fontId="12" fillId="0" borderId="33" xfId="0" applyNumberFormat="1" applyFont="1" applyFill="1" applyBorder="1" applyAlignment="1">
      <alignment horizontal="center" vertical="top" wrapText="1"/>
    </xf>
    <xf numFmtId="165" fontId="12" fillId="0" borderId="35" xfId="0" applyNumberFormat="1" applyFont="1" applyFill="1" applyBorder="1" applyAlignment="1">
      <alignment horizontal="center" vertical="top" wrapText="1"/>
    </xf>
    <xf numFmtId="165" fontId="12" fillId="0" borderId="29" xfId="0" applyNumberFormat="1" applyFont="1" applyFill="1" applyBorder="1" applyAlignment="1">
      <alignment horizontal="center" vertical="top" wrapText="1"/>
    </xf>
    <xf numFmtId="165" fontId="12" fillId="0" borderId="17" xfId="0" applyNumberFormat="1" applyFont="1" applyFill="1" applyBorder="1" applyAlignment="1">
      <alignment horizontal="center" vertical="top" wrapText="1"/>
    </xf>
    <xf numFmtId="165" fontId="12" fillId="0" borderId="30" xfId="0" applyNumberFormat="1" applyFont="1" applyFill="1" applyBorder="1" applyAlignment="1">
      <alignment horizontal="center" vertical="top" wrapText="1"/>
    </xf>
    <xf numFmtId="0" fontId="12" fillId="0" borderId="42" xfId="0" applyFont="1" applyFill="1" applyBorder="1" applyAlignment="1">
      <alignment horizontal="center" vertical="top" wrapText="1"/>
    </xf>
    <xf numFmtId="0" fontId="12" fillId="0" borderId="50" xfId="0" applyFont="1" applyFill="1" applyBorder="1" applyAlignment="1">
      <alignment horizontal="center" vertical="top" wrapText="1"/>
    </xf>
    <xf numFmtId="49" fontId="10" fillId="0" borderId="33" xfId="0" applyNumberFormat="1" applyFont="1" applyBorder="1" applyAlignment="1">
      <alignment horizontal="center" vertical="top" wrapText="1"/>
    </xf>
    <xf numFmtId="49" fontId="10" fillId="0" borderId="33" xfId="0" applyNumberFormat="1" applyFont="1" applyBorder="1" applyAlignment="1">
      <alignment horizontal="center" vertical="top" textRotation="90"/>
    </xf>
    <xf numFmtId="49" fontId="10" fillId="0" borderId="35" xfId="0" applyNumberFormat="1" applyFont="1" applyBorder="1" applyAlignment="1">
      <alignment horizontal="center" vertical="top"/>
    </xf>
    <xf numFmtId="49" fontId="10" fillId="0" borderId="15" xfId="0" applyNumberFormat="1" applyFont="1" applyBorder="1" applyAlignment="1">
      <alignment horizontal="center" vertical="top" wrapText="1"/>
    </xf>
    <xf numFmtId="49" fontId="10" fillId="0" borderId="15" xfId="0" applyNumberFormat="1" applyFont="1" applyBorder="1" applyAlignment="1">
      <alignment horizontal="center" vertical="top" textRotation="90"/>
    </xf>
    <xf numFmtId="49" fontId="10" fillId="0" borderId="16" xfId="0" applyNumberFormat="1" applyFont="1" applyBorder="1" applyAlignment="1">
      <alignment horizontal="center" vertical="top"/>
    </xf>
    <xf numFmtId="165" fontId="15" fillId="4" borderId="27" xfId="0" applyNumberFormat="1" applyFont="1" applyFill="1" applyBorder="1" applyAlignment="1">
      <alignment horizontal="center" vertical="top"/>
    </xf>
    <xf numFmtId="49" fontId="32" fillId="0" borderId="51" xfId="0" applyNumberFormat="1" applyFont="1" applyFill="1" applyBorder="1" applyAlignment="1">
      <alignment horizontal="center" vertical="top"/>
    </xf>
    <xf numFmtId="165" fontId="28" fillId="0" borderId="32" xfId="0" applyNumberFormat="1" applyFont="1" applyFill="1" applyBorder="1" applyAlignment="1">
      <alignment horizontal="center" vertical="top"/>
    </xf>
    <xf numFmtId="165" fontId="28" fillId="0" borderId="33" xfId="0" applyNumberFormat="1" applyFont="1" applyFill="1" applyBorder="1" applyAlignment="1">
      <alignment horizontal="center" vertical="top"/>
    </xf>
    <xf numFmtId="165" fontId="28" fillId="0" borderId="35" xfId="0" applyNumberFormat="1" applyFont="1" applyFill="1" applyBorder="1" applyAlignment="1">
      <alignment horizontal="center" vertical="top"/>
    </xf>
    <xf numFmtId="49" fontId="31" fillId="0" borderId="25" xfId="0" applyNumberFormat="1" applyFont="1" applyFill="1" applyBorder="1" applyAlignment="1">
      <alignment horizontal="center" vertical="top"/>
    </xf>
    <xf numFmtId="49" fontId="15" fillId="4" borderId="22" xfId="0" applyNumberFormat="1" applyFont="1" applyFill="1" applyBorder="1" applyAlignment="1">
      <alignment horizontal="center" vertical="top"/>
    </xf>
    <xf numFmtId="165" fontId="15" fillId="4" borderId="52" xfId="0" applyNumberFormat="1" applyFont="1" applyFill="1" applyBorder="1" applyAlignment="1">
      <alignment horizontal="center" vertical="top"/>
    </xf>
    <xf numFmtId="165" fontId="15" fillId="8" borderId="53" xfId="0" applyNumberFormat="1" applyFont="1" applyFill="1" applyBorder="1" applyAlignment="1">
      <alignment horizontal="center" vertical="top"/>
    </xf>
    <xf numFmtId="49" fontId="15" fillId="0" borderId="10" xfId="0" applyNumberFormat="1" applyFont="1" applyBorder="1" applyAlignment="1">
      <alignment horizontal="center" vertical="top"/>
    </xf>
    <xf numFmtId="0" fontId="12" fillId="0" borderId="11" xfId="0" applyFont="1" applyFill="1" applyBorder="1" applyAlignment="1">
      <alignment horizontal="left" vertical="top" wrapText="1"/>
    </xf>
    <xf numFmtId="49" fontId="10" fillId="0" borderId="11" xfId="0" applyNumberFormat="1" applyFont="1" applyBorder="1" applyAlignment="1">
      <alignment horizontal="center" vertical="top" wrapText="1"/>
    </xf>
    <xf numFmtId="49" fontId="10" fillId="0" borderId="11" xfId="0" applyNumberFormat="1" applyFont="1" applyBorder="1" applyAlignment="1">
      <alignment horizontal="center" vertical="top" textRotation="90"/>
    </xf>
    <xf numFmtId="49" fontId="10" fillId="0" borderId="34" xfId="0" applyNumberFormat="1" applyFont="1" applyBorder="1" applyAlignment="1">
      <alignment horizontal="center" vertical="top"/>
    </xf>
    <xf numFmtId="165" fontId="15" fillId="8" borderId="6" xfId="0" applyNumberFormat="1" applyFont="1" applyFill="1" applyBorder="1" applyAlignment="1">
      <alignment horizontal="right" vertical="top"/>
    </xf>
    <xf numFmtId="165" fontId="29" fillId="0" borderId="32" xfId="0" applyNumberFormat="1" applyFont="1" applyFill="1" applyBorder="1" applyAlignment="1">
      <alignment horizontal="center" vertical="top"/>
    </xf>
    <xf numFmtId="165" fontId="29" fillId="0" borderId="33" xfId="0" applyNumberFormat="1" applyFont="1" applyFill="1" applyBorder="1" applyAlignment="1">
      <alignment horizontal="center" vertical="top"/>
    </xf>
    <xf numFmtId="165" fontId="29" fillId="0" borderId="35" xfId="0" applyNumberFormat="1" applyFont="1" applyFill="1" applyBorder="1" applyAlignment="1">
      <alignment horizontal="center" vertical="top"/>
    </xf>
    <xf numFmtId="165" fontId="28" fillId="0" borderId="19" xfId="0" applyNumberFormat="1" applyFont="1" applyFill="1" applyBorder="1" applyAlignment="1">
      <alignment horizontal="center" vertical="top" wrapText="1"/>
    </xf>
    <xf numFmtId="165" fontId="28" fillId="0" borderId="12" xfId="0" applyNumberFormat="1" applyFont="1" applyFill="1" applyBorder="1" applyAlignment="1">
      <alignment horizontal="center" vertical="top" wrapText="1"/>
    </xf>
    <xf numFmtId="165" fontId="28" fillId="0" borderId="13" xfId="0" applyNumberFormat="1" applyFont="1" applyFill="1" applyBorder="1" applyAlignment="1">
      <alignment horizontal="center" vertical="top" wrapText="1"/>
    </xf>
    <xf numFmtId="165" fontId="28" fillId="0" borderId="38" xfId="0" applyNumberFormat="1" applyFont="1" applyFill="1" applyBorder="1" applyAlignment="1">
      <alignment horizontal="center" vertical="top" wrapText="1"/>
    </xf>
    <xf numFmtId="165" fontId="28" fillId="0" borderId="39" xfId="0" applyNumberFormat="1" applyFont="1" applyFill="1" applyBorder="1" applyAlignment="1">
      <alignment horizontal="center" vertical="top" wrapText="1"/>
    </xf>
    <xf numFmtId="165" fontId="28" fillId="0" borderId="40" xfId="0" applyNumberFormat="1" applyFont="1" applyFill="1" applyBorder="1" applyAlignment="1">
      <alignment horizontal="center" vertical="top" wrapText="1"/>
    </xf>
    <xf numFmtId="165" fontId="28" fillId="0" borderId="20" xfId="0" applyNumberFormat="1" applyFont="1" applyFill="1" applyBorder="1" applyAlignment="1">
      <alignment horizontal="center" vertical="top" wrapText="1"/>
    </xf>
    <xf numFmtId="165" fontId="28" fillId="0" borderId="21" xfId="0" applyNumberFormat="1" applyFont="1" applyFill="1" applyBorder="1" applyAlignment="1">
      <alignment horizontal="center" vertical="top" wrapText="1"/>
    </xf>
    <xf numFmtId="165" fontId="28" fillId="0" borderId="37" xfId="0" applyNumberFormat="1" applyFont="1" applyFill="1" applyBorder="1" applyAlignment="1">
      <alignment horizontal="center" vertical="top" wrapText="1"/>
    </xf>
    <xf numFmtId="49" fontId="33" fillId="0" borderId="41" xfId="0" applyNumberFormat="1" applyFont="1" applyFill="1" applyBorder="1" applyAlignment="1">
      <alignment horizontal="center" vertical="top"/>
    </xf>
    <xf numFmtId="165" fontId="30" fillId="0" borderId="32" xfId="0" applyNumberFormat="1" applyFont="1" applyFill="1" applyBorder="1" applyAlignment="1">
      <alignment horizontal="center" vertical="top"/>
    </xf>
    <xf numFmtId="165" fontId="30" fillId="0" borderId="54" xfId="0" applyNumberFormat="1" applyFont="1" applyFill="1" applyBorder="1" applyAlignment="1">
      <alignment horizontal="center" vertical="top"/>
    </xf>
    <xf numFmtId="165" fontId="30" fillId="0" borderId="55" xfId="0" applyNumberFormat="1" applyFont="1" applyFill="1" applyBorder="1" applyAlignment="1">
      <alignment horizontal="center" vertical="top"/>
    </xf>
    <xf numFmtId="165" fontId="30" fillId="0" borderId="56" xfId="0" applyNumberFormat="1" applyFont="1" applyFill="1" applyBorder="1" applyAlignment="1">
      <alignment horizontal="center" vertical="top"/>
    </xf>
    <xf numFmtId="165" fontId="30" fillId="0" borderId="33" xfId="0" applyNumberFormat="1" applyFont="1" applyFill="1" applyBorder="1" applyAlignment="1">
      <alignment horizontal="center" vertical="top"/>
    </xf>
    <xf numFmtId="165" fontId="30" fillId="0" borderId="35" xfId="0" applyNumberFormat="1" applyFont="1" applyFill="1" applyBorder="1" applyAlignment="1">
      <alignment horizontal="center" vertical="top"/>
    </xf>
    <xf numFmtId="165" fontId="28" fillId="0" borderId="10" xfId="0" applyNumberFormat="1" applyFont="1" applyFill="1" applyBorder="1" applyAlignment="1">
      <alignment horizontal="center" vertical="top"/>
    </xf>
    <xf numFmtId="165" fontId="28" fillId="0" borderId="11" xfId="0" applyNumberFormat="1" applyFont="1" applyFill="1" applyBorder="1" applyAlignment="1">
      <alignment horizontal="center" vertical="top"/>
    </xf>
    <xf numFmtId="165" fontId="28" fillId="0" borderId="34" xfId="0" applyNumberFormat="1" applyFont="1" applyFill="1" applyBorder="1" applyAlignment="1">
      <alignment horizontal="center" vertical="top"/>
    </xf>
    <xf numFmtId="49" fontId="32" fillId="0" borderId="42" xfId="0" applyNumberFormat="1" applyFont="1" applyFill="1" applyBorder="1" applyAlignment="1">
      <alignment horizontal="center" vertical="top"/>
    </xf>
    <xf numFmtId="165" fontId="29" fillId="0" borderId="19" xfId="0" applyNumberFormat="1" applyFont="1" applyFill="1" applyBorder="1" applyAlignment="1">
      <alignment horizontal="center" vertical="top"/>
    </xf>
    <xf numFmtId="165" fontId="29" fillId="0" borderId="12" xfId="0" applyNumberFormat="1" applyFont="1" applyFill="1" applyBorder="1" applyAlignment="1">
      <alignment horizontal="center" vertical="top"/>
    </xf>
    <xf numFmtId="165" fontId="29" fillId="0" borderId="13" xfId="0" applyNumberFormat="1" applyFont="1" applyFill="1" applyBorder="1" applyAlignment="1">
      <alignment horizontal="center" vertical="top"/>
    </xf>
    <xf numFmtId="165" fontId="29" fillId="0" borderId="14" xfId="0" applyNumberFormat="1" applyFont="1" applyFill="1" applyBorder="1" applyAlignment="1">
      <alignment horizontal="center" vertical="top"/>
    </xf>
    <xf numFmtId="165" fontId="28" fillId="0" borderId="54" xfId="0" applyNumberFormat="1" applyFont="1" applyFill="1" applyBorder="1" applyAlignment="1">
      <alignment horizontal="center" vertical="top"/>
    </xf>
    <xf numFmtId="165" fontId="29" fillId="0" borderId="57" xfId="0" applyNumberFormat="1" applyFont="1" applyFill="1" applyBorder="1" applyAlignment="1">
      <alignment horizontal="center" vertical="top"/>
    </xf>
    <xf numFmtId="49" fontId="15" fillId="0" borderId="10" xfId="0" applyNumberFormat="1" applyFont="1" applyFill="1" applyBorder="1" applyAlignment="1">
      <alignment horizontal="center" vertical="top"/>
    </xf>
    <xf numFmtId="49" fontId="32" fillId="0" borderId="58" xfId="0" applyNumberFormat="1" applyFont="1" applyFill="1" applyBorder="1" applyAlignment="1">
      <alignment horizontal="center" vertical="top"/>
    </xf>
    <xf numFmtId="165" fontId="31" fillId="0" borderId="32" xfId="0" applyNumberFormat="1" applyFont="1" applyFill="1" applyBorder="1" applyAlignment="1">
      <alignment horizontal="center" vertical="top"/>
    </xf>
    <xf numFmtId="165" fontId="31" fillId="0" borderId="33" xfId="0" applyNumberFormat="1" applyFont="1" applyFill="1" applyBorder="1" applyAlignment="1">
      <alignment horizontal="center" vertical="top"/>
    </xf>
    <xf numFmtId="165" fontId="31" fillId="0" borderId="35" xfId="0" applyNumberFormat="1" applyFont="1" applyFill="1" applyBorder="1" applyAlignment="1">
      <alignment horizontal="center" vertical="top"/>
    </xf>
    <xf numFmtId="49" fontId="10" fillId="0" borderId="8" xfId="0" applyNumberFormat="1" applyFont="1" applyFill="1" applyBorder="1" applyAlignment="1">
      <alignment horizontal="center" vertical="top"/>
    </xf>
    <xf numFmtId="49" fontId="10" fillId="0" borderId="36" xfId="0" applyNumberFormat="1" applyFont="1" applyFill="1" applyBorder="1" applyAlignment="1">
      <alignment horizontal="center" vertical="top"/>
    </xf>
    <xf numFmtId="165" fontId="31" fillId="0" borderId="10" xfId="0" applyNumberFormat="1" applyFont="1" applyFill="1" applyBorder="1" applyAlignment="1">
      <alignment horizontal="center" vertical="top"/>
    </xf>
    <xf numFmtId="165" fontId="31" fillId="0" borderId="11" xfId="0" applyNumberFormat="1" applyFont="1" applyFill="1" applyBorder="1" applyAlignment="1">
      <alignment horizontal="center" vertical="top"/>
    </xf>
    <xf numFmtId="165" fontId="31" fillId="0" borderId="34" xfId="0" applyNumberFormat="1" applyFont="1" applyFill="1" applyBorder="1" applyAlignment="1">
      <alignment horizontal="center" vertical="top"/>
    </xf>
    <xf numFmtId="0" fontId="12" fillId="0" borderId="0" xfId="0" applyFont="1" applyFill="1" applyBorder="1" applyAlignment="1">
      <alignment vertical="top"/>
    </xf>
    <xf numFmtId="0" fontId="34" fillId="0" borderId="0" xfId="0" applyFont="1" applyFill="1" applyBorder="1" applyAlignment="1">
      <alignment vertical="top"/>
    </xf>
    <xf numFmtId="0" fontId="10" fillId="0" borderId="0" xfId="0" applyFont="1" applyFill="1" applyBorder="1" applyAlignment="1">
      <alignment vertical="top"/>
    </xf>
    <xf numFmtId="49" fontId="32" fillId="0" borderId="59" xfId="0" applyNumberFormat="1" applyFont="1" applyFill="1" applyBorder="1" applyAlignment="1">
      <alignment horizontal="center" vertical="top"/>
    </xf>
    <xf numFmtId="0" fontId="10" fillId="0" borderId="17" xfId="0" applyFont="1" applyFill="1" applyBorder="1" applyAlignment="1">
      <alignment horizontal="center" vertical="center" textRotation="90" wrapText="1"/>
    </xf>
    <xf numFmtId="165" fontId="29" fillId="0" borderId="38" xfId="0" applyNumberFormat="1" applyFont="1" applyFill="1" applyBorder="1" applyAlignment="1">
      <alignment horizontal="center" vertical="top"/>
    </xf>
    <xf numFmtId="165" fontId="29" fillId="0" borderId="39" xfId="0" applyNumberFormat="1" applyFont="1" applyFill="1" applyBorder="1" applyAlignment="1">
      <alignment horizontal="center" vertical="top"/>
    </xf>
    <xf numFmtId="165" fontId="29" fillId="0" borderId="40" xfId="0" applyNumberFormat="1" applyFont="1" applyFill="1" applyBorder="1" applyAlignment="1">
      <alignment horizontal="center" vertical="top"/>
    </xf>
    <xf numFmtId="0" fontId="10" fillId="0" borderId="33" xfId="0" applyFont="1" applyBorder="1" applyAlignment="1">
      <alignment horizontal="center" vertical="center" textRotation="90"/>
    </xf>
    <xf numFmtId="0" fontId="10" fillId="0" borderId="49" xfId="0" applyFont="1" applyFill="1" applyBorder="1" applyAlignment="1">
      <alignment horizontal="center" vertical="center" textRotation="90" wrapText="1"/>
    </xf>
    <xf numFmtId="0" fontId="10" fillId="0" borderId="60" xfId="0" applyFont="1" applyFill="1" applyBorder="1" applyAlignment="1">
      <alignment horizontal="center" vertical="center" textRotation="90" wrapText="1"/>
    </xf>
    <xf numFmtId="0" fontId="35" fillId="0" borderId="57" xfId="0" applyFont="1" applyBorder="1" applyAlignment="1">
      <alignment horizontal="center" vertical="center" textRotation="90"/>
    </xf>
    <xf numFmtId="49" fontId="10" fillId="0" borderId="12" xfId="0" applyNumberFormat="1" applyFont="1" applyBorder="1" applyAlignment="1">
      <alignment horizontal="center" vertical="top" textRotation="90"/>
    </xf>
    <xf numFmtId="0" fontId="10" fillId="0" borderId="57" xfId="0" applyFont="1" applyBorder="1" applyAlignment="1">
      <alignment horizontal="center" vertical="center" textRotation="90"/>
    </xf>
    <xf numFmtId="0" fontId="18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vertical="top"/>
    </xf>
    <xf numFmtId="0" fontId="22" fillId="0" borderId="0" xfId="0" applyFont="1" applyAlignment="1">
      <alignment vertical="top" wrapText="1"/>
    </xf>
    <xf numFmtId="0" fontId="18" fillId="0" borderId="0" xfId="0" applyFont="1" applyBorder="1" applyAlignment="1">
      <alignment vertical="top" wrapText="1"/>
    </xf>
    <xf numFmtId="49" fontId="15" fillId="0" borderId="32" xfId="0" applyNumberFormat="1" applyFont="1" applyBorder="1" applyAlignment="1">
      <alignment horizontal="center" vertical="top"/>
    </xf>
    <xf numFmtId="49" fontId="12" fillId="0" borderId="39" xfId="0" applyNumberFormat="1" applyFont="1" applyFill="1" applyBorder="1" applyAlignment="1">
      <alignment horizontal="center" vertical="top" wrapText="1"/>
    </xf>
    <xf numFmtId="49" fontId="12" fillId="0" borderId="12" xfId="0" applyNumberFormat="1" applyFont="1" applyFill="1" applyBorder="1" applyAlignment="1">
      <alignment horizontal="center" vertical="top" wrapText="1"/>
    </xf>
    <xf numFmtId="49" fontId="12" fillId="0" borderId="15" xfId="0" applyNumberFormat="1" applyFont="1" applyFill="1" applyBorder="1" applyAlignment="1">
      <alignment horizontal="center" vertical="top" wrapText="1"/>
    </xf>
    <xf numFmtId="0" fontId="15" fillId="0" borderId="12" xfId="0" applyFont="1" applyFill="1" applyBorder="1" applyAlignment="1">
      <alignment horizontal="left" vertical="top" textRotation="90" wrapText="1"/>
    </xf>
    <xf numFmtId="0" fontId="10" fillId="0" borderId="12" xfId="0" applyFont="1" applyFill="1" applyBorder="1" applyAlignment="1">
      <alignment horizontal="center" vertical="top" textRotation="90" wrapText="1"/>
    </xf>
    <xf numFmtId="0" fontId="15" fillId="0" borderId="39" xfId="0" applyFont="1" applyFill="1" applyBorder="1" applyAlignment="1">
      <alignment horizontal="left" vertical="top" textRotation="90" wrapText="1"/>
    </xf>
    <xf numFmtId="0" fontId="15" fillId="0" borderId="15" xfId="0" applyFont="1" applyFill="1" applyBorder="1" applyAlignment="1">
      <alignment horizontal="left" vertical="top" textRotation="90" wrapText="1"/>
    </xf>
    <xf numFmtId="0" fontId="10" fillId="0" borderId="24" xfId="0" applyFont="1" applyFill="1" applyBorder="1" applyAlignment="1">
      <alignment horizontal="left" vertical="top" wrapText="1"/>
    </xf>
    <xf numFmtId="0" fontId="10" fillId="0" borderId="13" xfId="0" applyFont="1" applyFill="1" applyBorder="1" applyAlignment="1">
      <alignment horizontal="left" vertical="top" wrapText="1"/>
    </xf>
    <xf numFmtId="49" fontId="10" fillId="0" borderId="40" xfId="0" applyNumberFormat="1" applyFont="1" applyBorder="1" applyAlignment="1">
      <alignment vertical="top"/>
    </xf>
    <xf numFmtId="49" fontId="10" fillId="0" borderId="13" xfId="0" applyNumberFormat="1" applyFont="1" applyBorder="1" applyAlignment="1">
      <alignment vertical="top"/>
    </xf>
    <xf numFmtId="49" fontId="10" fillId="0" borderId="13" xfId="0" applyNumberFormat="1" applyFont="1" applyBorder="1" applyAlignment="1">
      <alignment horizontal="center" vertical="top"/>
    </xf>
    <xf numFmtId="49" fontId="10" fillId="0" borderId="16" xfId="0" applyNumberFormat="1" applyFont="1" applyBorder="1" applyAlignment="1">
      <alignment vertical="top"/>
    </xf>
    <xf numFmtId="49" fontId="14" fillId="4" borderId="6" xfId="0" applyNumberFormat="1" applyFont="1" applyFill="1" applyBorder="1" applyAlignment="1">
      <alignment horizontal="center" vertical="top"/>
    </xf>
    <xf numFmtId="49" fontId="10" fillId="0" borderId="35" xfId="0" applyNumberFormat="1" applyFont="1" applyBorder="1" applyAlignment="1">
      <alignment vertical="top"/>
    </xf>
    <xf numFmtId="49" fontId="10" fillId="0" borderId="12" xfId="0" applyNumberFormat="1" applyFont="1" applyBorder="1" applyAlignment="1">
      <alignment vertical="top" textRotation="90"/>
    </xf>
    <xf numFmtId="0" fontId="10" fillId="0" borderId="12" xfId="0" applyFont="1" applyFill="1" applyBorder="1" applyAlignment="1">
      <alignment horizontal="center" vertical="center" textRotation="90" wrapText="1"/>
    </xf>
    <xf numFmtId="165" fontId="16" fillId="0" borderId="29" xfId="0" applyNumberFormat="1" applyFont="1" applyFill="1" applyBorder="1" applyAlignment="1">
      <alignment horizontal="center" vertical="top"/>
    </xf>
    <xf numFmtId="165" fontId="16" fillId="0" borderId="17" xfId="0" applyNumberFormat="1" applyFont="1" applyFill="1" applyBorder="1" applyAlignment="1">
      <alignment horizontal="center" vertical="top"/>
    </xf>
    <xf numFmtId="165" fontId="16" fillId="0" borderId="46" xfId="0" applyNumberFormat="1" applyFont="1" applyFill="1" applyBorder="1" applyAlignment="1">
      <alignment horizontal="center" vertical="top"/>
    </xf>
    <xf numFmtId="165" fontId="16" fillId="0" borderId="44" xfId="0" applyNumberFormat="1" applyFont="1" applyFill="1" applyBorder="1" applyAlignment="1">
      <alignment horizontal="center" vertical="top"/>
    </xf>
    <xf numFmtId="165" fontId="16" fillId="0" borderId="45" xfId="0" applyNumberFormat="1" applyFont="1" applyFill="1" applyBorder="1" applyAlignment="1">
      <alignment horizontal="center" vertical="top"/>
    </xf>
    <xf numFmtId="165" fontId="16" fillId="0" borderId="0" xfId="0" applyNumberFormat="1" applyFont="1" applyBorder="1" applyAlignment="1">
      <alignment vertical="top"/>
    </xf>
    <xf numFmtId="166" fontId="12" fillId="0" borderId="0" xfId="0" applyNumberFormat="1" applyFont="1" applyBorder="1" applyAlignment="1">
      <alignment vertical="top"/>
    </xf>
    <xf numFmtId="165" fontId="12" fillId="0" borderId="0" xfId="0" applyNumberFormat="1" applyFont="1" applyFill="1" applyBorder="1" applyAlignment="1">
      <alignment vertical="top"/>
    </xf>
    <xf numFmtId="165" fontId="28" fillId="0" borderId="57" xfId="0" applyNumberFormat="1" applyFont="1" applyFill="1" applyBorder="1" applyAlignment="1">
      <alignment horizontal="center" vertical="top"/>
    </xf>
    <xf numFmtId="166" fontId="12" fillId="0" borderId="32" xfId="0" applyNumberFormat="1" applyFont="1" applyFill="1" applyBorder="1" applyAlignment="1">
      <alignment horizontal="center" vertical="top" wrapText="1"/>
    </xf>
    <xf numFmtId="166" fontId="12" fillId="0" borderId="33" xfId="0" applyNumberFormat="1" applyFont="1" applyFill="1" applyBorder="1" applyAlignment="1">
      <alignment horizontal="center" vertical="top" wrapText="1"/>
    </xf>
    <xf numFmtId="166" fontId="12" fillId="0" borderId="35" xfId="0" applyNumberFormat="1" applyFont="1" applyFill="1" applyBorder="1" applyAlignment="1">
      <alignment horizontal="center" vertical="top" wrapText="1"/>
    </xf>
    <xf numFmtId="166" fontId="12" fillId="0" borderId="31" xfId="0" applyNumberFormat="1" applyFont="1" applyFill="1" applyBorder="1" applyAlignment="1">
      <alignment horizontal="center" vertical="top" wrapText="1"/>
    </xf>
    <xf numFmtId="166" fontId="12" fillId="0" borderId="15" xfId="0" applyNumberFormat="1" applyFont="1" applyFill="1" applyBorder="1" applyAlignment="1">
      <alignment horizontal="center" vertical="top" wrapText="1"/>
    </xf>
    <xf numFmtId="166" fontId="12" fillId="0" borderId="16" xfId="0" applyNumberFormat="1" applyFont="1" applyFill="1" applyBorder="1" applyAlignment="1">
      <alignment horizontal="center" vertical="top" wrapText="1"/>
    </xf>
    <xf numFmtId="165" fontId="28" fillId="0" borderId="14" xfId="0" applyNumberFormat="1" applyFont="1" applyFill="1" applyBorder="1" applyAlignment="1">
      <alignment horizontal="center" vertical="top"/>
    </xf>
    <xf numFmtId="49" fontId="10" fillId="0" borderId="30" xfId="0" applyNumberFormat="1" applyFont="1" applyBorder="1" applyAlignment="1">
      <alignment horizontal="center" vertical="top"/>
    </xf>
    <xf numFmtId="49" fontId="10" fillId="0" borderId="40" xfId="0" applyNumberFormat="1" applyFont="1" applyBorder="1" applyAlignment="1">
      <alignment horizontal="center" vertical="top"/>
    </xf>
    <xf numFmtId="49" fontId="10" fillId="0" borderId="45" xfId="0" applyNumberFormat="1" applyFont="1" applyBorder="1" applyAlignment="1">
      <alignment horizontal="center" vertical="top"/>
    </xf>
    <xf numFmtId="0" fontId="23" fillId="0" borderId="0" xfId="0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top" wrapText="1"/>
    </xf>
    <xf numFmtId="0" fontId="22" fillId="0" borderId="0" xfId="0" applyFont="1" applyAlignment="1">
      <alignment horizontal="left" vertical="top" wrapText="1"/>
    </xf>
    <xf numFmtId="0" fontId="18" fillId="0" borderId="0" xfId="0" applyFont="1" applyBorder="1" applyAlignment="1">
      <alignment horizontal="left" vertical="top" wrapText="1"/>
    </xf>
    <xf numFmtId="0" fontId="18" fillId="0" borderId="61" xfId="0" applyFont="1" applyBorder="1" applyAlignment="1">
      <alignment horizontal="center" vertical="top" wrapText="1"/>
    </xf>
    <xf numFmtId="49" fontId="32" fillId="0" borderId="5" xfId="0" applyNumberFormat="1" applyFont="1" applyFill="1" applyBorder="1" applyAlignment="1">
      <alignment horizontal="center" vertical="top"/>
    </xf>
    <xf numFmtId="49" fontId="32" fillId="0" borderId="18" xfId="0" applyNumberFormat="1" applyFont="1" applyFill="1" applyBorder="1" applyAlignment="1">
      <alignment horizontal="center" vertical="top"/>
    </xf>
    <xf numFmtId="49" fontId="32" fillId="0" borderId="41" xfId="0" applyNumberFormat="1" applyFont="1" applyFill="1" applyBorder="1" applyAlignment="1">
      <alignment horizontal="center" vertical="top"/>
    </xf>
    <xf numFmtId="49" fontId="32" fillId="0" borderId="28" xfId="0" applyNumberFormat="1" applyFont="1" applyFill="1" applyBorder="1" applyAlignment="1">
      <alignment horizontal="center" vertical="top"/>
    </xf>
    <xf numFmtId="49" fontId="32" fillId="0" borderId="9" xfId="0" applyNumberFormat="1" applyFont="1" applyFill="1" applyBorder="1" applyAlignment="1">
      <alignment horizontal="center" vertical="top"/>
    </xf>
    <xf numFmtId="49" fontId="12" fillId="0" borderId="17" xfId="0" applyNumberFormat="1" applyFont="1" applyFill="1" applyBorder="1" applyAlignment="1">
      <alignment horizontal="left" vertical="top" wrapText="1"/>
    </xf>
    <xf numFmtId="49" fontId="12" fillId="0" borderId="44" xfId="0" applyNumberFormat="1" applyFont="1" applyFill="1" applyBorder="1" applyAlignment="1">
      <alignment horizontal="left" vertical="top" wrapText="1"/>
    </xf>
    <xf numFmtId="49" fontId="12" fillId="0" borderId="21" xfId="0" applyNumberFormat="1" applyFont="1" applyFill="1" applyBorder="1" applyAlignment="1">
      <alignment horizontal="left" vertical="top" wrapText="1"/>
    </xf>
    <xf numFmtId="49" fontId="10" fillId="0" borderId="17" xfId="0" applyNumberFormat="1" applyFont="1" applyBorder="1" applyAlignment="1">
      <alignment horizontal="center" vertical="top" wrapText="1"/>
    </xf>
    <xf numFmtId="49" fontId="10" fillId="0" borderId="44" xfId="0" applyNumberFormat="1" applyFont="1" applyBorder="1" applyAlignment="1">
      <alignment horizontal="center" vertical="top" wrapText="1"/>
    </xf>
    <xf numFmtId="49" fontId="10" fillId="0" borderId="21" xfId="0" applyNumberFormat="1" applyFont="1" applyBorder="1" applyAlignment="1">
      <alignment horizontal="center" vertical="top" wrapText="1"/>
    </xf>
    <xf numFmtId="49" fontId="10" fillId="0" borderId="8" xfId="0" applyNumberFormat="1" applyFont="1" applyBorder="1" applyAlignment="1">
      <alignment horizontal="center" vertical="top" wrapText="1"/>
    </xf>
    <xf numFmtId="49" fontId="10" fillId="0" borderId="39" xfId="0" applyNumberFormat="1" applyFont="1" applyBorder="1" applyAlignment="1">
      <alignment horizontal="center" vertical="top" wrapText="1"/>
    </xf>
    <xf numFmtId="0" fontId="10" fillId="0" borderId="17" xfId="0" applyFont="1" applyFill="1" applyBorder="1" applyAlignment="1">
      <alignment horizontal="center" vertical="center" textRotation="90" wrapText="1"/>
    </xf>
    <xf numFmtId="0" fontId="10" fillId="0" borderId="39" xfId="0" applyFont="1" applyFill="1" applyBorder="1" applyAlignment="1">
      <alignment horizontal="center" vertical="center" textRotation="90" wrapText="1"/>
    </xf>
    <xf numFmtId="0" fontId="10" fillId="0" borderId="44" xfId="0" applyFont="1" applyFill="1" applyBorder="1" applyAlignment="1">
      <alignment horizontal="center" vertical="center" textRotation="90" wrapText="1"/>
    </xf>
    <xf numFmtId="0" fontId="35" fillId="0" borderId="17" xfId="0" applyFont="1" applyBorder="1" applyAlignment="1">
      <alignment horizontal="center" vertical="center" textRotation="90"/>
    </xf>
    <xf numFmtId="0" fontId="35" fillId="0" borderId="39" xfId="0" applyFont="1" applyBorder="1" applyAlignment="1">
      <alignment horizontal="center" vertical="center" textRotation="90"/>
    </xf>
    <xf numFmtId="49" fontId="15" fillId="8" borderId="5" xfId="0" applyNumberFormat="1" applyFont="1" applyFill="1" applyBorder="1" applyAlignment="1">
      <alignment horizontal="center" vertical="top"/>
    </xf>
    <xf numFmtId="49" fontId="15" fillId="8" borderId="18" xfId="0" applyNumberFormat="1" applyFont="1" applyFill="1" applyBorder="1" applyAlignment="1">
      <alignment horizontal="center" vertical="top"/>
    </xf>
    <xf numFmtId="49" fontId="15" fillId="8" borderId="9" xfId="0" applyNumberFormat="1" applyFont="1" applyFill="1" applyBorder="1" applyAlignment="1">
      <alignment horizontal="center" vertical="top"/>
    </xf>
    <xf numFmtId="49" fontId="15" fillId="4" borderId="5" xfId="0" applyNumberFormat="1" applyFont="1" applyFill="1" applyBorder="1" applyAlignment="1">
      <alignment horizontal="center" vertical="top"/>
    </xf>
    <xf numFmtId="49" fontId="15" fillId="4" borderId="18" xfId="0" applyNumberFormat="1" applyFont="1" applyFill="1" applyBorder="1" applyAlignment="1">
      <alignment horizontal="center" vertical="top"/>
    </xf>
    <xf numFmtId="49" fontId="15" fillId="4" borderId="9" xfId="0" applyNumberFormat="1" applyFont="1" applyFill="1" applyBorder="1" applyAlignment="1">
      <alignment horizontal="center" vertical="top"/>
    </xf>
    <xf numFmtId="49" fontId="15" fillId="0" borderId="29" xfId="0" applyNumberFormat="1" applyFont="1" applyFill="1" applyBorder="1" applyAlignment="1">
      <alignment horizontal="center" vertical="top"/>
    </xf>
    <xf numFmtId="49" fontId="15" fillId="0" borderId="46" xfId="0" applyNumberFormat="1" applyFont="1" applyFill="1" applyBorder="1" applyAlignment="1">
      <alignment horizontal="center" vertical="top"/>
    </xf>
    <xf numFmtId="49" fontId="15" fillId="0" borderId="20" xfId="0" applyNumberFormat="1" applyFont="1" applyFill="1" applyBorder="1" applyAlignment="1">
      <alignment horizontal="center" vertical="top"/>
    </xf>
    <xf numFmtId="49" fontId="15" fillId="0" borderId="7" xfId="0" applyNumberFormat="1" applyFont="1" applyFill="1" applyBorder="1" applyAlignment="1">
      <alignment horizontal="center" vertical="top"/>
    </xf>
    <xf numFmtId="49" fontId="15" fillId="0" borderId="38" xfId="0" applyNumberFormat="1" applyFont="1" applyFill="1" applyBorder="1" applyAlignment="1">
      <alignment horizontal="center" vertical="top"/>
    </xf>
    <xf numFmtId="0" fontId="10" fillId="0" borderId="8" xfId="0" applyFont="1" applyFill="1" applyBorder="1" applyAlignment="1">
      <alignment horizontal="center" vertical="top" textRotation="90" wrapText="1"/>
    </xf>
    <xf numFmtId="0" fontId="10" fillId="0" borderId="21" xfId="0" applyFont="1" applyFill="1" applyBorder="1" applyAlignment="1">
      <alignment horizontal="center" vertical="top" textRotation="90" wrapText="1"/>
    </xf>
    <xf numFmtId="0" fontId="10" fillId="0" borderId="36" xfId="0" applyFont="1" applyFill="1" applyBorder="1" applyAlignment="1">
      <alignment horizontal="center" vertical="top" wrapText="1"/>
    </xf>
    <xf numFmtId="0" fontId="10" fillId="0" borderId="37" xfId="0" applyFont="1" applyFill="1" applyBorder="1" applyAlignment="1">
      <alignment horizontal="center" vertical="top" wrapText="1"/>
    </xf>
    <xf numFmtId="49" fontId="15" fillId="0" borderId="7" xfId="0" applyNumberFormat="1" applyFont="1" applyFill="1" applyBorder="1" applyAlignment="1">
      <alignment horizontal="center" vertical="top" wrapText="1"/>
    </xf>
    <xf numFmtId="49" fontId="15" fillId="0" borderId="20" xfId="0" applyNumberFormat="1" applyFont="1" applyFill="1" applyBorder="1" applyAlignment="1">
      <alignment horizontal="center" vertical="top" wrapText="1"/>
    </xf>
    <xf numFmtId="0" fontId="12" fillId="0" borderId="8" xfId="0" applyFont="1" applyFill="1" applyBorder="1" applyAlignment="1">
      <alignment horizontal="left" vertical="top" wrapText="1"/>
    </xf>
    <xf numFmtId="0" fontId="12" fillId="0" borderId="21" xfId="0" applyFont="1" applyFill="1" applyBorder="1" applyAlignment="1">
      <alignment horizontal="left" vertical="top" wrapText="1"/>
    </xf>
    <xf numFmtId="49" fontId="16" fillId="0" borderId="8" xfId="0" applyNumberFormat="1" applyFont="1" applyFill="1" applyBorder="1" applyAlignment="1">
      <alignment horizontal="center" vertical="top" wrapText="1"/>
    </xf>
    <xf numFmtId="49" fontId="16" fillId="0" borderId="21" xfId="0" applyNumberFormat="1" applyFont="1" applyFill="1" applyBorder="1" applyAlignment="1">
      <alignment horizontal="center" vertical="top" wrapText="1"/>
    </xf>
    <xf numFmtId="0" fontId="19" fillId="0" borderId="17" xfId="0" applyFont="1" applyFill="1" applyBorder="1" applyAlignment="1">
      <alignment horizontal="left" vertical="top" wrapText="1"/>
    </xf>
    <xf numFmtId="0" fontId="19" fillId="0" borderId="39" xfId="0" applyFont="1" applyFill="1" applyBorder="1" applyAlignment="1">
      <alignment horizontal="left" vertical="top" wrapText="1"/>
    </xf>
    <xf numFmtId="49" fontId="10" fillId="0" borderId="17" xfId="0" applyNumberFormat="1" applyFont="1" applyBorder="1" applyAlignment="1">
      <alignment horizontal="center" vertical="top" textRotation="90"/>
    </xf>
    <xf numFmtId="49" fontId="10" fillId="0" borderId="39" xfId="0" applyNumberFormat="1" applyFont="1" applyBorder="1" applyAlignment="1">
      <alignment horizontal="center" vertical="top" textRotation="90"/>
    </xf>
    <xf numFmtId="49" fontId="15" fillId="0" borderId="29" xfId="0" applyNumberFormat="1" applyFont="1" applyBorder="1" applyAlignment="1">
      <alignment horizontal="center" vertical="top"/>
    </xf>
    <xf numFmtId="49" fontId="15" fillId="0" borderId="38" xfId="0" applyNumberFormat="1" applyFont="1" applyBorder="1" applyAlignment="1">
      <alignment horizontal="center" vertical="top"/>
    </xf>
    <xf numFmtId="49" fontId="15" fillId="0" borderId="46" xfId="0" applyNumberFormat="1" applyFont="1" applyBorder="1" applyAlignment="1">
      <alignment horizontal="center" vertical="top"/>
    </xf>
    <xf numFmtId="49" fontId="10" fillId="0" borderId="44" xfId="0" applyNumberFormat="1" applyFont="1" applyBorder="1" applyAlignment="1">
      <alignment horizontal="center" vertical="top" textRotation="90"/>
    </xf>
    <xf numFmtId="49" fontId="14" fillId="0" borderId="17" xfId="0" applyNumberFormat="1" applyFont="1" applyBorder="1" applyAlignment="1">
      <alignment horizontal="center" vertical="top"/>
    </xf>
    <xf numFmtId="49" fontId="14" fillId="0" borderId="44" xfId="0" applyNumberFormat="1" applyFont="1" applyBorder="1" applyAlignment="1">
      <alignment horizontal="center" vertical="top"/>
    </xf>
    <xf numFmtId="49" fontId="14" fillId="0" borderId="39" xfId="0" applyNumberFormat="1" applyFont="1" applyBorder="1" applyAlignment="1">
      <alignment horizontal="center" vertical="top"/>
    </xf>
    <xf numFmtId="49" fontId="10" fillId="0" borderId="62" xfId="0" applyNumberFormat="1" applyFont="1" applyBorder="1" applyAlignment="1">
      <alignment horizontal="center" vertical="top"/>
    </xf>
    <xf numFmtId="49" fontId="15" fillId="0" borderId="49" xfId="0" applyNumberFormat="1" applyFont="1" applyBorder="1" applyAlignment="1">
      <alignment horizontal="center" vertical="top"/>
    </xf>
    <xf numFmtId="49" fontId="15" fillId="0" borderId="60" xfId="0" applyNumberFormat="1" applyFont="1" applyBorder="1" applyAlignment="1">
      <alignment horizontal="center" vertical="top"/>
    </xf>
    <xf numFmtId="0" fontId="19" fillId="0" borderId="44" xfId="0" applyFont="1" applyFill="1" applyBorder="1" applyAlignment="1">
      <alignment horizontal="left" vertical="top" wrapText="1"/>
    </xf>
    <xf numFmtId="49" fontId="15" fillId="0" borderId="56" xfId="0" applyNumberFormat="1" applyFont="1" applyBorder="1" applyAlignment="1">
      <alignment horizontal="center" vertical="top"/>
    </xf>
    <xf numFmtId="0" fontId="15" fillId="4" borderId="22" xfId="0" applyFont="1" applyFill="1" applyBorder="1" applyAlignment="1">
      <alignment horizontal="left" vertical="top" wrapText="1"/>
    </xf>
    <xf numFmtId="0" fontId="15" fillId="4" borderId="63" xfId="0" applyFont="1" applyFill="1" applyBorder="1" applyAlignment="1">
      <alignment horizontal="left" vertical="top" wrapText="1"/>
    </xf>
    <xf numFmtId="0" fontId="15" fillId="4" borderId="53" xfId="0" applyFont="1" applyFill="1" applyBorder="1" applyAlignment="1">
      <alignment horizontal="left" vertical="top" wrapText="1"/>
    </xf>
    <xf numFmtId="49" fontId="15" fillId="4" borderId="10" xfId="0" applyNumberFormat="1" applyFont="1" applyFill="1" applyBorder="1" applyAlignment="1">
      <alignment horizontal="right" vertical="top"/>
    </xf>
    <xf numFmtId="49" fontId="15" fillId="4" borderId="11" xfId="0" applyNumberFormat="1" applyFont="1" applyFill="1" applyBorder="1" applyAlignment="1">
      <alignment horizontal="right" vertical="top"/>
    </xf>
    <xf numFmtId="49" fontId="15" fillId="4" borderId="34" xfId="0" applyNumberFormat="1" applyFont="1" applyFill="1" applyBorder="1" applyAlignment="1">
      <alignment horizontal="right" vertical="top"/>
    </xf>
    <xf numFmtId="165" fontId="15" fillId="8" borderId="22" xfId="0" applyNumberFormat="1" applyFont="1" applyFill="1" applyBorder="1" applyAlignment="1">
      <alignment horizontal="left" vertical="top"/>
    </xf>
    <xf numFmtId="165" fontId="15" fillId="8" borderId="63" xfId="0" applyNumberFormat="1" applyFont="1" applyFill="1" applyBorder="1" applyAlignment="1">
      <alignment horizontal="left" vertical="top"/>
    </xf>
    <xf numFmtId="165" fontId="15" fillId="8" borderId="53" xfId="0" applyNumberFormat="1" applyFont="1" applyFill="1" applyBorder="1" applyAlignment="1">
      <alignment horizontal="left" vertical="top"/>
    </xf>
    <xf numFmtId="165" fontId="15" fillId="8" borderId="10" xfId="0" applyNumberFormat="1" applyFont="1" applyFill="1" applyBorder="1" applyAlignment="1">
      <alignment horizontal="right" vertical="top"/>
    </xf>
    <xf numFmtId="165" fontId="15" fillId="8" borderId="11" xfId="0" applyNumberFormat="1" applyFont="1" applyFill="1" applyBorder="1" applyAlignment="1">
      <alignment horizontal="right" vertical="top"/>
    </xf>
    <xf numFmtId="165" fontId="15" fillId="8" borderId="64" xfId="0" applyNumberFormat="1" applyFont="1" applyFill="1" applyBorder="1" applyAlignment="1">
      <alignment horizontal="right" vertical="top"/>
    </xf>
    <xf numFmtId="0" fontId="16" fillId="0" borderId="17" xfId="0" applyFont="1" applyFill="1" applyBorder="1" applyAlignment="1">
      <alignment horizontal="left" vertical="top" wrapText="1"/>
    </xf>
    <xf numFmtId="0" fontId="16" fillId="0" borderId="44" xfId="0" applyFont="1" applyFill="1" applyBorder="1" applyAlignment="1">
      <alignment horizontal="left" vertical="top" wrapText="1"/>
    </xf>
    <xf numFmtId="49" fontId="15" fillId="4" borderId="63" xfId="0" applyNumberFormat="1" applyFont="1" applyFill="1" applyBorder="1" applyAlignment="1">
      <alignment horizontal="left" vertical="top"/>
    </xf>
    <xf numFmtId="49" fontId="15" fillId="4" borderId="53" xfId="0" applyNumberFormat="1" applyFont="1" applyFill="1" applyBorder="1" applyAlignment="1">
      <alignment horizontal="left" vertical="top"/>
    </xf>
    <xf numFmtId="49" fontId="15" fillId="4" borderId="22" xfId="0" applyNumberFormat="1" applyFont="1" applyFill="1" applyBorder="1" applyAlignment="1">
      <alignment horizontal="left" vertical="top"/>
    </xf>
    <xf numFmtId="49" fontId="15" fillId="4" borderId="22" xfId="0" applyNumberFormat="1" applyFont="1" applyFill="1" applyBorder="1" applyAlignment="1">
      <alignment horizontal="left" vertical="top" wrapText="1"/>
    </xf>
    <xf numFmtId="49" fontId="15" fillId="0" borderId="32" xfId="0" applyNumberFormat="1" applyFont="1" applyBorder="1" applyAlignment="1">
      <alignment horizontal="center" vertical="top"/>
    </xf>
    <xf numFmtId="49" fontId="15" fillId="0" borderId="19" xfId="0" applyNumberFormat="1" applyFont="1" applyBorder="1" applyAlignment="1">
      <alignment horizontal="center" vertical="top"/>
    </xf>
    <xf numFmtId="49" fontId="15" fillId="4" borderId="20" xfId="0" applyNumberFormat="1" applyFont="1" applyFill="1" applyBorder="1" applyAlignment="1">
      <alignment horizontal="right" vertical="top"/>
    </xf>
    <xf numFmtId="0" fontId="10" fillId="0" borderId="0" xfId="0" applyFont="1" applyBorder="1" applyAlignment="1">
      <alignment horizontal="center" vertical="top"/>
    </xf>
    <xf numFmtId="49" fontId="15" fillId="24" borderId="65" xfId="0" applyNumberFormat="1" applyFont="1" applyFill="1" applyBorder="1" applyAlignment="1">
      <alignment horizontal="right" vertical="top"/>
    </xf>
    <xf numFmtId="49" fontId="15" fillId="24" borderId="21" xfId="0" applyNumberFormat="1" applyFont="1" applyFill="1" applyBorder="1" applyAlignment="1">
      <alignment horizontal="right" vertical="top"/>
    </xf>
    <xf numFmtId="49" fontId="15" fillId="24" borderId="66" xfId="0" applyNumberFormat="1" applyFont="1" applyFill="1" applyBorder="1" applyAlignment="1">
      <alignment horizontal="right" vertical="top"/>
    </xf>
    <xf numFmtId="0" fontId="12" fillId="0" borderId="12" xfId="0" applyFont="1" applyBorder="1" applyAlignment="1">
      <alignment horizontal="center" vertical="center"/>
    </xf>
    <xf numFmtId="0" fontId="12" fillId="0" borderId="67" xfId="0" applyFont="1" applyBorder="1" applyAlignment="1">
      <alignment horizontal="center" vertical="top" wrapText="1"/>
    </xf>
    <xf numFmtId="0" fontId="12" fillId="0" borderId="47" xfId="0" applyFont="1" applyBorder="1" applyAlignment="1">
      <alignment horizontal="center" vertical="top" wrapText="1"/>
    </xf>
    <xf numFmtId="0" fontId="12" fillId="0" borderId="68" xfId="0" applyFont="1" applyBorder="1" applyAlignment="1">
      <alignment horizontal="center" vertical="top" wrapText="1"/>
    </xf>
    <xf numFmtId="0" fontId="12" fillId="0" borderId="61" xfId="0" applyFont="1" applyBorder="1" applyAlignment="1">
      <alignment horizontal="center" vertical="top" wrapText="1"/>
    </xf>
    <xf numFmtId="0" fontId="12" fillId="0" borderId="69" xfId="0" applyFont="1" applyFill="1" applyBorder="1" applyAlignment="1">
      <alignment horizontal="center" vertical="center" textRotation="90" wrapText="1"/>
    </xf>
    <xf numFmtId="0" fontId="12" fillId="0" borderId="70" xfId="0" applyFont="1" applyFill="1" applyBorder="1" applyAlignment="1">
      <alignment horizontal="center" vertical="center" textRotation="90" wrapText="1"/>
    </xf>
    <xf numFmtId="0" fontId="13" fillId="24" borderId="22" xfId="0" applyFont="1" applyFill="1" applyBorder="1" applyAlignment="1">
      <alignment horizontal="left" vertical="top" wrapText="1"/>
    </xf>
    <xf numFmtId="0" fontId="13" fillId="24" borderId="63" xfId="0" applyFont="1" applyFill="1" applyBorder="1" applyAlignment="1">
      <alignment horizontal="left" vertical="top" wrapText="1"/>
    </xf>
    <xf numFmtId="0" fontId="13" fillId="24" borderId="53" xfId="0" applyFont="1" applyFill="1" applyBorder="1" applyAlignment="1">
      <alignment horizontal="left" vertical="top" wrapText="1"/>
    </xf>
    <xf numFmtId="0" fontId="16" fillId="0" borderId="5" xfId="0" applyFont="1" applyBorder="1" applyAlignment="1">
      <alignment horizontal="center" vertical="top" textRotation="90" wrapText="1"/>
    </xf>
    <xf numFmtId="0" fontId="16" fillId="0" borderId="18" xfId="0" applyFont="1" applyBorder="1" applyAlignment="1">
      <alignment horizontal="center" vertical="top" textRotation="90" wrapText="1"/>
    </xf>
    <xf numFmtId="0" fontId="16" fillId="0" borderId="32" xfId="0" applyFont="1" applyBorder="1" applyAlignment="1">
      <alignment horizontal="center" vertical="top" textRotation="90" wrapText="1"/>
    </xf>
    <xf numFmtId="0" fontId="16" fillId="0" borderId="38" xfId="0" applyFont="1" applyBorder="1" applyAlignment="1">
      <alignment horizontal="center" vertical="top" textRotation="90" wrapText="1"/>
    </xf>
    <xf numFmtId="0" fontId="16" fillId="0" borderId="19" xfId="0" applyFont="1" applyBorder="1" applyAlignment="1">
      <alignment horizontal="center" vertical="top" textRotation="90" wrapText="1"/>
    </xf>
    <xf numFmtId="0" fontId="16" fillId="0" borderId="29" xfId="0" applyFont="1" applyBorder="1" applyAlignment="1">
      <alignment horizontal="center" vertical="top" textRotation="90" wrapText="1"/>
    </xf>
    <xf numFmtId="0" fontId="16" fillId="0" borderId="33" xfId="0" applyFont="1" applyBorder="1" applyAlignment="1">
      <alignment horizontal="center" vertical="top" textRotation="90" wrapText="1"/>
    </xf>
    <xf numFmtId="0" fontId="16" fillId="0" borderId="39" xfId="0" applyFont="1" applyBorder="1" applyAlignment="1">
      <alignment horizontal="center" vertical="top" textRotation="90" wrapText="1"/>
    </xf>
    <xf numFmtId="0" fontId="16" fillId="0" borderId="12" xfId="0" applyFont="1" applyBorder="1" applyAlignment="1">
      <alignment horizontal="center" vertical="top" textRotation="90" wrapText="1"/>
    </xf>
    <xf numFmtId="0" fontId="16" fillId="0" borderId="17" xfId="0" applyFont="1" applyBorder="1" applyAlignment="1">
      <alignment horizontal="center" vertical="top" textRotation="90" wrapText="1"/>
    </xf>
    <xf numFmtId="0" fontId="16" fillId="0" borderId="71" xfId="0" applyFont="1" applyBorder="1" applyAlignment="1">
      <alignment horizontal="center" vertical="top" textRotation="90" wrapText="1"/>
    </xf>
    <xf numFmtId="0" fontId="16" fillId="0" borderId="43" xfId="0" applyFont="1" applyBorder="1" applyAlignment="1">
      <alignment horizontal="center" vertical="top" textRotation="90" wrapText="1"/>
    </xf>
    <xf numFmtId="0" fontId="16" fillId="0" borderId="24" xfId="0" applyFont="1" applyBorder="1" applyAlignment="1">
      <alignment horizontal="center" vertical="top" textRotation="90" wrapText="1"/>
    </xf>
    <xf numFmtId="0" fontId="16" fillId="0" borderId="62" xfId="0" applyFont="1" applyBorder="1" applyAlignment="1">
      <alignment horizontal="center" vertical="top" textRotation="90" wrapText="1"/>
    </xf>
    <xf numFmtId="0" fontId="16" fillId="0" borderId="33" xfId="0" applyFont="1" applyBorder="1" applyAlignment="1">
      <alignment horizontal="center" vertical="top" wrapText="1"/>
    </xf>
    <xf numFmtId="0" fontId="16" fillId="0" borderId="39" xfId="0" applyFont="1" applyBorder="1" applyAlignment="1">
      <alignment horizontal="center" vertical="top" wrapText="1"/>
    </xf>
    <xf numFmtId="0" fontId="16" fillId="0" borderId="12" xfId="0" applyFont="1" applyBorder="1" applyAlignment="1">
      <alignment horizontal="center" vertical="top" wrapText="1"/>
    </xf>
    <xf numFmtId="0" fontId="16" fillId="0" borderId="17" xfId="0" applyFont="1" applyBorder="1" applyAlignment="1">
      <alignment horizontal="center" vertical="top" wrapText="1"/>
    </xf>
    <xf numFmtId="0" fontId="12" fillId="0" borderId="19" xfId="0" applyFont="1" applyBorder="1" applyAlignment="1">
      <alignment horizontal="center" vertical="center" textRotation="90" wrapText="1"/>
    </xf>
    <xf numFmtId="0" fontId="12" fillId="0" borderId="29" xfId="0" applyFont="1" applyBorder="1" applyAlignment="1">
      <alignment horizontal="center" vertical="center" textRotation="90" wrapText="1"/>
    </xf>
    <xf numFmtId="0" fontId="12" fillId="0" borderId="52" xfId="0" applyFont="1" applyBorder="1" applyAlignment="1">
      <alignment horizontal="center" vertical="top" wrapText="1"/>
    </xf>
    <xf numFmtId="0" fontId="12" fillId="0" borderId="72" xfId="0" applyFont="1" applyBorder="1" applyAlignment="1">
      <alignment horizontal="center" vertical="top" wrapText="1"/>
    </xf>
    <xf numFmtId="0" fontId="12" fillId="0" borderId="13" xfId="0" applyFont="1" applyFill="1" applyBorder="1" applyAlignment="1">
      <alignment horizontal="center" vertical="center" textRotation="90" wrapText="1"/>
    </xf>
    <xf numFmtId="0" fontId="12" fillId="0" borderId="30" xfId="0" applyFont="1" applyFill="1" applyBorder="1" applyAlignment="1">
      <alignment horizontal="center" vertical="center" textRotation="90" wrapText="1"/>
    </xf>
    <xf numFmtId="49" fontId="10" fillId="0" borderId="30" xfId="0" applyNumberFormat="1" applyFont="1" applyBorder="1" applyAlignment="1">
      <alignment horizontal="center" vertical="top" textRotation="90"/>
    </xf>
    <xf numFmtId="49" fontId="10" fillId="0" borderId="40" xfId="0" applyNumberFormat="1" applyFont="1" applyBorder="1" applyAlignment="1">
      <alignment horizontal="center" vertical="top" textRotation="90"/>
    </xf>
    <xf numFmtId="0" fontId="16" fillId="0" borderId="33" xfId="0" applyNumberFormat="1" applyFont="1" applyBorder="1" applyAlignment="1">
      <alignment horizontal="center" vertical="top" textRotation="90" wrapText="1"/>
    </xf>
    <xf numFmtId="0" fontId="16" fillId="0" borderId="39" xfId="0" applyNumberFormat="1" applyFont="1" applyBorder="1" applyAlignment="1">
      <alignment horizontal="center" vertical="top" textRotation="90" wrapText="1"/>
    </xf>
    <xf numFmtId="0" fontId="16" fillId="0" borderId="12" xfId="0" applyNumberFormat="1" applyFont="1" applyBorder="1" applyAlignment="1">
      <alignment horizontal="center" vertical="top" textRotation="90" wrapText="1"/>
    </xf>
    <xf numFmtId="0" fontId="16" fillId="0" borderId="17" xfId="0" applyNumberFormat="1" applyFont="1" applyBorder="1" applyAlignment="1">
      <alignment horizontal="center" vertical="top" textRotation="90" wrapText="1"/>
    </xf>
    <xf numFmtId="49" fontId="15" fillId="0" borderId="7" xfId="0" applyNumberFormat="1" applyFont="1" applyBorder="1" applyAlignment="1">
      <alignment horizontal="center" vertical="top"/>
    </xf>
    <xf numFmtId="49" fontId="10" fillId="0" borderId="8" xfId="0" applyNumberFormat="1" applyFont="1" applyBorder="1" applyAlignment="1">
      <alignment horizontal="center" vertical="top" textRotation="90"/>
    </xf>
    <xf numFmtId="49" fontId="10" fillId="0" borderId="36" xfId="0" applyNumberFormat="1" applyFont="1" applyBorder="1" applyAlignment="1">
      <alignment horizontal="center" vertical="top"/>
    </xf>
    <xf numFmtId="165" fontId="15" fillId="8" borderId="27" xfId="0" applyNumberFormat="1" applyFont="1" applyFill="1" applyBorder="1" applyAlignment="1">
      <alignment horizontal="right" vertical="top"/>
    </xf>
    <xf numFmtId="49" fontId="15" fillId="4" borderId="63" xfId="0" applyNumberFormat="1" applyFont="1" applyFill="1" applyBorder="1" applyAlignment="1">
      <alignment horizontal="left" vertical="top" wrapText="1"/>
    </xf>
    <xf numFmtId="165" fontId="15" fillId="8" borderId="22" xfId="0" applyNumberFormat="1" applyFont="1" applyFill="1" applyBorder="1" applyAlignment="1">
      <alignment horizontal="left" vertical="top" wrapText="1"/>
    </xf>
    <xf numFmtId="0" fontId="16" fillId="0" borderId="8" xfId="0" applyFont="1" applyFill="1" applyBorder="1" applyAlignment="1">
      <alignment horizontal="left" vertical="top" wrapText="1"/>
    </xf>
    <xf numFmtId="0" fontId="16" fillId="0" borderId="39" xfId="0" applyFont="1" applyFill="1" applyBorder="1" applyAlignment="1">
      <alignment horizontal="left" vertical="top" wrapText="1"/>
    </xf>
    <xf numFmtId="49" fontId="15" fillId="8" borderId="6" xfId="0" applyNumberFormat="1" applyFont="1" applyFill="1" applyBorder="1" applyAlignment="1">
      <alignment horizontal="center" vertical="top"/>
    </xf>
    <xf numFmtId="49" fontId="15" fillId="4" borderId="73" xfId="0" applyNumberFormat="1" applyFont="1" applyFill="1" applyBorder="1" applyAlignment="1">
      <alignment horizontal="left" vertical="top"/>
    </xf>
    <xf numFmtId="49" fontId="15" fillId="4" borderId="70" xfId="0" applyNumberFormat="1" applyFont="1" applyFill="1" applyBorder="1" applyAlignment="1">
      <alignment horizontal="left" vertical="top"/>
    </xf>
    <xf numFmtId="49" fontId="15" fillId="4" borderId="22" xfId="0" applyNumberFormat="1" applyFont="1" applyFill="1" applyBorder="1" applyAlignment="1">
      <alignment horizontal="right" vertical="top"/>
    </xf>
    <xf numFmtId="49" fontId="15" fillId="4" borderId="63" xfId="0" applyNumberFormat="1" applyFont="1" applyFill="1" applyBorder="1" applyAlignment="1">
      <alignment horizontal="right" vertical="top"/>
    </xf>
    <xf numFmtId="49" fontId="15" fillId="4" borderId="53" xfId="0" applyNumberFormat="1" applyFont="1" applyFill="1" applyBorder="1" applyAlignment="1">
      <alignment horizontal="right" vertical="top"/>
    </xf>
    <xf numFmtId="49" fontId="12" fillId="0" borderId="47" xfId="0" applyNumberFormat="1" applyFont="1" applyFill="1" applyBorder="1" applyAlignment="1">
      <alignment horizontal="left" vertical="top" wrapText="1"/>
    </xf>
    <xf numFmtId="49" fontId="12" fillId="0" borderId="0" xfId="0" applyNumberFormat="1" applyFont="1" applyFill="1" applyBorder="1" applyAlignment="1">
      <alignment horizontal="left" vertical="top" wrapText="1"/>
    </xf>
    <xf numFmtId="49" fontId="12" fillId="0" borderId="61" xfId="0" applyNumberFormat="1" applyFont="1" applyFill="1" applyBorder="1" applyAlignment="1">
      <alignment horizontal="left" vertical="top" wrapText="1"/>
    </xf>
    <xf numFmtId="0" fontId="19" fillId="0" borderId="17" xfId="0" applyFont="1" applyFill="1" applyBorder="1" applyAlignment="1">
      <alignment vertical="top" wrapText="1"/>
    </xf>
    <xf numFmtId="0" fontId="19" fillId="0" borderId="39" xfId="0" applyFont="1" applyFill="1" applyBorder="1" applyAlignment="1">
      <alignment vertical="top" wrapText="1"/>
    </xf>
    <xf numFmtId="0" fontId="20" fillId="0" borderId="17" xfId="0" applyFont="1" applyFill="1" applyBorder="1" applyAlignment="1">
      <alignment horizontal="left" vertical="top" wrapText="1"/>
    </xf>
    <xf numFmtId="0" fontId="20" fillId="0" borderId="44" xfId="0" applyFont="1" applyFill="1" applyBorder="1" applyAlignment="1">
      <alignment horizontal="left" vertical="top" wrapText="1"/>
    </xf>
    <xf numFmtId="0" fontId="20" fillId="0" borderId="39" xfId="0" applyFont="1" applyFill="1" applyBorder="1" applyAlignment="1">
      <alignment horizontal="left" vertical="top" wrapText="1"/>
    </xf>
    <xf numFmtId="0" fontId="10" fillId="0" borderId="49" xfId="0" applyFont="1" applyFill="1" applyBorder="1" applyAlignment="1">
      <alignment horizontal="center" vertical="center" textRotation="90" wrapText="1"/>
    </xf>
    <xf numFmtId="0" fontId="10" fillId="0" borderId="60" xfId="0" applyFont="1" applyFill="1" applyBorder="1" applyAlignment="1">
      <alignment horizontal="center" vertical="center" textRotation="90" wrapText="1"/>
    </xf>
    <xf numFmtId="0" fontId="10" fillId="0" borderId="56" xfId="0" applyFont="1" applyFill="1" applyBorder="1" applyAlignment="1">
      <alignment horizontal="center" vertical="center" textRotation="90" wrapText="1"/>
    </xf>
    <xf numFmtId="0" fontId="15" fillId="0" borderId="8" xfId="0" applyFont="1" applyFill="1" applyBorder="1" applyAlignment="1">
      <alignment horizontal="left" vertical="top" wrapText="1"/>
    </xf>
    <xf numFmtId="0" fontId="15" fillId="0" borderId="44" xfId="0" applyFont="1" applyFill="1" applyBorder="1" applyAlignment="1">
      <alignment horizontal="left" vertical="top" wrapText="1"/>
    </xf>
    <xf numFmtId="0" fontId="15" fillId="0" borderId="39" xfId="0" applyFont="1" applyFill="1" applyBorder="1" applyAlignment="1">
      <alignment horizontal="left" vertical="top" wrapText="1"/>
    </xf>
    <xf numFmtId="49" fontId="24" fillId="0" borderId="8" xfId="0" applyNumberFormat="1" applyFont="1" applyBorder="1" applyAlignment="1">
      <alignment horizontal="center" vertical="top" wrapText="1"/>
    </xf>
    <xf numFmtId="49" fontId="24" fillId="0" borderId="44" xfId="0" applyNumberFormat="1" applyFont="1" applyBorder="1" applyAlignment="1">
      <alignment horizontal="center" vertical="top" wrapText="1"/>
    </xf>
    <xf numFmtId="49" fontId="24" fillId="0" borderId="39" xfId="0" applyNumberFormat="1" applyFont="1" applyBorder="1" applyAlignment="1">
      <alignment horizontal="center" vertical="top" wrapText="1"/>
    </xf>
    <xf numFmtId="0" fontId="16" fillId="0" borderId="33" xfId="0" applyFont="1" applyFill="1" applyBorder="1" applyAlignment="1">
      <alignment horizontal="left" vertical="top" wrapText="1"/>
    </xf>
    <xf numFmtId="0" fontId="16" fillId="0" borderId="12" xfId="0" applyFont="1" applyFill="1" applyBorder="1" applyAlignment="1">
      <alignment horizontal="left" vertical="top" wrapText="1"/>
    </xf>
    <xf numFmtId="49" fontId="10" fillId="0" borderId="43" xfId="0" applyNumberFormat="1" applyFont="1" applyBorder="1" applyAlignment="1">
      <alignment horizontal="center" vertical="top"/>
    </xf>
    <xf numFmtId="49" fontId="10" fillId="0" borderId="36" xfId="0" applyNumberFormat="1" applyFont="1" applyBorder="1" applyAlignment="1">
      <alignment horizontal="center" vertical="top" textRotation="90"/>
    </xf>
    <xf numFmtId="49" fontId="10" fillId="0" borderId="45" xfId="0" applyNumberFormat="1" applyFont="1" applyBorder="1" applyAlignment="1">
      <alignment horizontal="center" vertical="top" textRotation="90"/>
    </xf>
    <xf numFmtId="0" fontId="15" fillId="8" borderId="47" xfId="0" applyFont="1" applyFill="1" applyBorder="1" applyAlignment="1">
      <alignment horizontal="left" vertical="top"/>
    </xf>
    <xf numFmtId="0" fontId="15" fillId="8" borderId="63" xfId="0" applyFont="1" applyFill="1" applyBorder="1" applyAlignment="1">
      <alignment horizontal="left" vertical="top"/>
    </xf>
    <xf numFmtId="0" fontId="15" fillId="8" borderId="53" xfId="0" applyFont="1" applyFill="1" applyBorder="1" applyAlignment="1">
      <alignment horizontal="left" vertical="top"/>
    </xf>
  </cellXfs>
  <cellStyles count="70">
    <cellStyle name="20% - Accent1" xfId="1"/>
    <cellStyle name="20% - Accent1 2" xfId="2"/>
    <cellStyle name="20% - Accent2" xfId="3"/>
    <cellStyle name="20% - Accent2 2" xfId="4"/>
    <cellStyle name="20% - Accent3" xfId="5"/>
    <cellStyle name="20% - Accent3 2" xfId="6"/>
    <cellStyle name="20% - Accent4" xfId="7"/>
    <cellStyle name="20% - Accent4 2" xfId="8"/>
    <cellStyle name="20% - Accent5" xfId="9"/>
    <cellStyle name="20% - Accent5 2" xfId="10"/>
    <cellStyle name="20% - Accent6" xfId="11"/>
    <cellStyle name="20% - Accent6 2" xfId="12"/>
    <cellStyle name="40% - Accent1" xfId="13"/>
    <cellStyle name="40% - Accent1 2" xfId="14"/>
    <cellStyle name="40% - Accent2" xfId="15"/>
    <cellStyle name="40% - Accent2 2" xfId="16"/>
    <cellStyle name="40% - Accent3" xfId="17"/>
    <cellStyle name="40% - Accent3 2" xfId="18"/>
    <cellStyle name="40% - Accent4" xfId="19"/>
    <cellStyle name="40% - Accent4 2" xfId="20"/>
    <cellStyle name="40% - Accent5" xfId="21"/>
    <cellStyle name="40% - Accent5 2" xfId="22"/>
    <cellStyle name="40% - Accent6" xfId="23"/>
    <cellStyle name="40% - Accent6 2" xfId="24"/>
    <cellStyle name="60% - Accent1" xfId="25"/>
    <cellStyle name="60% - Accent1 2" xfId="26"/>
    <cellStyle name="60% - Accent2" xfId="27"/>
    <cellStyle name="60% - Accent2 2" xfId="28"/>
    <cellStyle name="60% - Accent3" xfId="29"/>
    <cellStyle name="60% - Accent3 2" xfId="30"/>
    <cellStyle name="60% - Accent4" xfId="31"/>
    <cellStyle name="60% - Accent4 2" xfId="32"/>
    <cellStyle name="60% - Accent5" xfId="33"/>
    <cellStyle name="60% - Accent5 2" xfId="34"/>
    <cellStyle name="60% - Accent6" xfId="35"/>
    <cellStyle name="60% - Accent6 2" xfId="36"/>
    <cellStyle name="Accent1" xfId="37"/>
    <cellStyle name="Accent1 2" xfId="38"/>
    <cellStyle name="Accent2" xfId="39"/>
    <cellStyle name="Accent2 2" xfId="40"/>
    <cellStyle name="Accent3" xfId="41"/>
    <cellStyle name="Accent3 2" xfId="42"/>
    <cellStyle name="Accent4" xfId="43"/>
    <cellStyle name="Accent4 2" xfId="44"/>
    <cellStyle name="Accent5" xfId="45"/>
    <cellStyle name="Accent5 2" xfId="46"/>
    <cellStyle name="Accent6" xfId="47"/>
    <cellStyle name="Accent6 2" xfId="48"/>
    <cellStyle name="Bad" xfId="49"/>
    <cellStyle name="Bad 2" xfId="50"/>
    <cellStyle name="Calculation" xfId="51"/>
    <cellStyle name="Calculation 2" xfId="52"/>
    <cellStyle name="Check Cell" xfId="53"/>
    <cellStyle name="Check Cell 2" xfId="54"/>
    <cellStyle name="Input" xfId="55"/>
    <cellStyle name="Input 2" xfId="56"/>
    <cellStyle name="Įprastas" xfId="0" builtinId="0"/>
    <cellStyle name="Įprastas 2" xfId="57"/>
    <cellStyle name="Įprastas 2 2" xfId="58"/>
    <cellStyle name="Įprastas 3" xfId="59"/>
    <cellStyle name="Kablelis 2" xfId="60"/>
    <cellStyle name="Linked Cell" xfId="61"/>
    <cellStyle name="Linked Cell 2" xfId="62"/>
    <cellStyle name="Neutral" xfId="63"/>
    <cellStyle name="Neutral 2" xfId="64"/>
    <cellStyle name="Normal 2" xfId="65"/>
    <cellStyle name="Normal 2 2" xfId="66"/>
    <cellStyle name="Normal 3" xfId="67"/>
    <cellStyle name="Note" xfId="68"/>
    <cellStyle name="Note 2" xfId="6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CCCC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205"/>
  <sheetViews>
    <sheetView tabSelected="1" view="pageBreakPreview" topLeftCell="B150" zoomScaleNormal="100" zoomScaleSheetLayoutView="100" workbookViewId="0">
      <selection activeCell="B1" sqref="B1"/>
    </sheetView>
  </sheetViews>
  <sheetFormatPr defaultRowHeight="11.25" x14ac:dyDescent="0.2"/>
  <cols>
    <col min="1" max="1" width="1" style="4" customWidth="1"/>
    <col min="2" max="2" width="4" style="2" customWidth="1"/>
    <col min="3" max="3" width="4.28515625" style="2" customWidth="1"/>
    <col min="4" max="4" width="5" style="2" customWidth="1"/>
    <col min="5" max="5" width="45.28515625" style="2" customWidth="1"/>
    <col min="6" max="6" width="4.140625" style="2" customWidth="1"/>
    <col min="7" max="7" width="5.85546875" style="3" customWidth="1"/>
    <col min="8" max="8" width="5.140625" style="3" customWidth="1"/>
    <col min="9" max="9" width="9.42578125" style="3" customWidth="1"/>
    <col min="10" max="11" width="6.42578125" style="2" bestFit="1" customWidth="1"/>
    <col min="12" max="12" width="6.140625" style="2" customWidth="1"/>
    <col min="13" max="17" width="6.5703125" style="2" customWidth="1"/>
    <col min="18" max="18" width="8.42578125" style="2" customWidth="1"/>
    <col min="19" max="19" width="8.28515625" style="2" customWidth="1"/>
    <col min="20" max="20" width="7.28515625" style="2" customWidth="1"/>
    <col min="21" max="21" width="6.7109375" style="2" customWidth="1"/>
    <col min="22" max="22" width="4.5703125" style="4" customWidth="1"/>
    <col min="23" max="23" width="6.85546875" style="4" customWidth="1"/>
    <col min="24" max="16384" width="9.140625" style="4"/>
  </cols>
  <sheetData>
    <row r="1" spans="1:71" ht="84.75" customHeight="1" x14ac:dyDescent="0.2">
      <c r="A1" s="2"/>
      <c r="E1" s="3"/>
      <c r="F1" s="3"/>
      <c r="H1" s="2"/>
      <c r="I1" s="2"/>
      <c r="N1" s="4"/>
      <c r="O1" s="238"/>
      <c r="P1" s="238"/>
      <c r="Q1" s="238"/>
      <c r="R1" s="279" t="s">
        <v>109</v>
      </c>
      <c r="S1" s="279"/>
      <c r="T1" s="279"/>
      <c r="U1" s="279"/>
    </row>
    <row r="2" spans="1:71" ht="7.5" customHeight="1" x14ac:dyDescent="0.2">
      <c r="A2" s="2"/>
      <c r="E2" s="3"/>
      <c r="F2" s="3"/>
      <c r="H2" s="2"/>
      <c r="I2" s="2"/>
      <c r="R2" s="4"/>
      <c r="S2" s="4"/>
      <c r="T2" s="4"/>
      <c r="U2" s="4"/>
    </row>
    <row r="3" spans="1:71" ht="8.25" customHeight="1" x14ac:dyDescent="0.2">
      <c r="A3" s="2"/>
      <c r="E3" s="3"/>
      <c r="F3" s="3"/>
      <c r="H3" s="2"/>
      <c r="I3" s="2"/>
      <c r="R3" s="4"/>
      <c r="S3" s="4"/>
      <c r="T3" s="4"/>
      <c r="U3" s="4"/>
    </row>
    <row r="4" spans="1:71" ht="15.75" customHeight="1" x14ac:dyDescent="0.2">
      <c r="A4" s="239"/>
      <c r="B4" s="281" t="s">
        <v>110</v>
      </c>
      <c r="C4" s="281"/>
      <c r="D4" s="281"/>
      <c r="E4" s="281"/>
      <c r="F4" s="281"/>
      <c r="G4" s="281"/>
      <c r="H4" s="281"/>
      <c r="I4" s="281"/>
      <c r="J4" s="281"/>
      <c r="K4" s="281"/>
      <c r="L4" s="280" t="s">
        <v>101</v>
      </c>
      <c r="M4" s="280"/>
      <c r="N4" s="280"/>
      <c r="O4" s="280"/>
      <c r="P4" s="280"/>
      <c r="Q4" s="280"/>
      <c r="R4" s="280"/>
      <c r="S4" s="280"/>
      <c r="T4" s="280"/>
      <c r="U4" s="280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</row>
    <row r="5" spans="1:71" ht="24" customHeight="1" x14ac:dyDescent="0.2">
      <c r="A5" s="277" t="s">
        <v>102</v>
      </c>
      <c r="B5" s="277"/>
      <c r="C5" s="277"/>
      <c r="D5" s="277"/>
      <c r="E5" s="277"/>
      <c r="F5" s="277"/>
      <c r="G5" s="277"/>
      <c r="H5" s="277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</row>
    <row r="6" spans="1:71" ht="15.75" x14ac:dyDescent="0.2">
      <c r="A6" s="34"/>
      <c r="B6" s="34"/>
      <c r="C6" s="34"/>
      <c r="D6" s="34"/>
      <c r="E6" s="278" t="s">
        <v>103</v>
      </c>
      <c r="F6" s="278"/>
      <c r="G6" s="278"/>
      <c r="H6" s="278"/>
      <c r="I6" s="278"/>
      <c r="J6" s="278"/>
      <c r="K6" s="278"/>
      <c r="L6" s="278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</row>
    <row r="7" spans="1:71" ht="17.25" customHeight="1" x14ac:dyDescent="0.2">
      <c r="A7" s="34"/>
      <c r="B7" s="34"/>
      <c r="C7" s="34"/>
      <c r="D7" s="34"/>
      <c r="E7" s="236"/>
      <c r="F7" s="236"/>
      <c r="G7" s="236"/>
      <c r="H7" s="236"/>
      <c r="I7" s="236"/>
      <c r="J7" s="236"/>
      <c r="K7" s="236"/>
      <c r="L7" s="236"/>
      <c r="M7" s="34"/>
      <c r="N7" s="34"/>
      <c r="O7" s="34"/>
      <c r="P7" s="34"/>
      <c r="Q7" s="239"/>
      <c r="R7" s="280" t="s">
        <v>104</v>
      </c>
      <c r="S7" s="280"/>
      <c r="T7" s="280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</row>
    <row r="8" spans="1:71" ht="10.5" customHeight="1" x14ac:dyDescent="0.2">
      <c r="A8" s="34"/>
      <c r="B8" s="34"/>
      <c r="C8" s="34"/>
      <c r="D8" s="34"/>
      <c r="E8" s="236"/>
      <c r="F8" s="236"/>
      <c r="G8" s="236"/>
      <c r="H8" s="236"/>
      <c r="I8" s="236"/>
      <c r="J8" s="236"/>
      <c r="K8" s="236"/>
      <c r="L8" s="236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</row>
    <row r="9" spans="1:71" ht="14.25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237"/>
      <c r="R9" s="237" t="s">
        <v>105</v>
      </c>
      <c r="S9" s="4"/>
      <c r="T9" s="4"/>
      <c r="U9" s="4"/>
    </row>
    <row r="10" spans="1:71" ht="5.25" customHeight="1" x14ac:dyDescent="0.2">
      <c r="B10" s="1"/>
      <c r="C10" s="1"/>
      <c r="D10" s="1"/>
      <c r="E10" s="1"/>
      <c r="F10" s="1"/>
      <c r="G10" s="1"/>
      <c r="H10" s="5"/>
      <c r="I10" s="5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71" ht="7.5" customHeight="1" thickBot="1" x14ac:dyDescent="0.25">
      <c r="B11" s="358"/>
      <c r="C11" s="358"/>
      <c r="D11" s="358"/>
      <c r="E11" s="358"/>
      <c r="F11" s="358"/>
      <c r="G11" s="358"/>
      <c r="H11" s="358"/>
      <c r="I11" s="358"/>
      <c r="J11" s="358"/>
      <c r="K11" s="358"/>
      <c r="L11" s="358"/>
      <c r="M11" s="358"/>
      <c r="N11" s="358"/>
      <c r="O11" s="358"/>
      <c r="P11" s="358"/>
      <c r="Q11" s="358"/>
      <c r="R11" s="358"/>
      <c r="S11" s="358"/>
      <c r="T11" s="358"/>
      <c r="U11" s="358"/>
      <c r="V11" s="358"/>
    </row>
    <row r="12" spans="1:71" ht="20.25" customHeight="1" x14ac:dyDescent="0.2">
      <c r="B12" s="374" t="s">
        <v>0</v>
      </c>
      <c r="C12" s="378" t="s">
        <v>1</v>
      </c>
      <c r="D12" s="378" t="s">
        <v>2</v>
      </c>
      <c r="E12" s="386" t="s">
        <v>10</v>
      </c>
      <c r="F12" s="378" t="s">
        <v>3</v>
      </c>
      <c r="G12" s="398" t="s">
        <v>4</v>
      </c>
      <c r="H12" s="382" t="s">
        <v>9</v>
      </c>
      <c r="I12" s="372" t="s">
        <v>11</v>
      </c>
      <c r="J12" s="363" t="s">
        <v>106</v>
      </c>
      <c r="K12" s="364"/>
      <c r="L12" s="364"/>
      <c r="M12" s="364"/>
      <c r="N12" s="363" t="s">
        <v>107</v>
      </c>
      <c r="O12" s="364"/>
      <c r="P12" s="364"/>
      <c r="Q12" s="392"/>
      <c r="R12" s="363" t="s">
        <v>108</v>
      </c>
      <c r="S12" s="364"/>
      <c r="T12" s="364"/>
      <c r="U12" s="392"/>
      <c r="V12" s="358"/>
    </row>
    <row r="13" spans="1:71" ht="13.5" customHeight="1" x14ac:dyDescent="0.2">
      <c r="B13" s="375"/>
      <c r="C13" s="379"/>
      <c r="D13" s="379"/>
      <c r="E13" s="387"/>
      <c r="F13" s="379"/>
      <c r="G13" s="399"/>
      <c r="H13" s="383"/>
      <c r="I13" s="373"/>
      <c r="J13" s="365"/>
      <c r="K13" s="366"/>
      <c r="L13" s="366"/>
      <c r="M13" s="366"/>
      <c r="N13" s="365"/>
      <c r="O13" s="366"/>
      <c r="P13" s="366"/>
      <c r="Q13" s="393"/>
      <c r="R13" s="365"/>
      <c r="S13" s="366"/>
      <c r="T13" s="366"/>
      <c r="U13" s="393"/>
      <c r="V13" s="358"/>
    </row>
    <row r="14" spans="1:71" ht="80.25" customHeight="1" x14ac:dyDescent="0.2">
      <c r="B14" s="376"/>
      <c r="C14" s="380"/>
      <c r="D14" s="380"/>
      <c r="E14" s="388"/>
      <c r="F14" s="380"/>
      <c r="G14" s="400"/>
      <c r="H14" s="384"/>
      <c r="I14" s="373"/>
      <c r="J14" s="390" t="s">
        <v>5</v>
      </c>
      <c r="K14" s="362" t="s">
        <v>6</v>
      </c>
      <c r="L14" s="362"/>
      <c r="M14" s="367" t="s">
        <v>7</v>
      </c>
      <c r="N14" s="390" t="s">
        <v>5</v>
      </c>
      <c r="O14" s="362" t="s">
        <v>6</v>
      </c>
      <c r="P14" s="362"/>
      <c r="Q14" s="394" t="s">
        <v>7</v>
      </c>
      <c r="R14" s="390" t="s">
        <v>5</v>
      </c>
      <c r="S14" s="362" t="s">
        <v>6</v>
      </c>
      <c r="T14" s="362"/>
      <c r="U14" s="394" t="s">
        <v>7</v>
      </c>
      <c r="V14" s="358"/>
    </row>
    <row r="15" spans="1:71" ht="126.75" customHeight="1" thickBot="1" x14ac:dyDescent="0.25">
      <c r="B15" s="377"/>
      <c r="C15" s="381"/>
      <c r="D15" s="381"/>
      <c r="E15" s="389"/>
      <c r="F15" s="381"/>
      <c r="G15" s="401"/>
      <c r="H15" s="385"/>
      <c r="I15" s="373"/>
      <c r="J15" s="391"/>
      <c r="K15" s="18" t="s">
        <v>5</v>
      </c>
      <c r="L15" s="19" t="s">
        <v>8</v>
      </c>
      <c r="M15" s="368"/>
      <c r="N15" s="391"/>
      <c r="O15" s="18" t="s">
        <v>5</v>
      </c>
      <c r="P15" s="19" t="s">
        <v>8</v>
      </c>
      <c r="Q15" s="395"/>
      <c r="R15" s="391"/>
      <c r="S15" s="18" t="s">
        <v>5</v>
      </c>
      <c r="T15" s="19" t="s">
        <v>8</v>
      </c>
      <c r="U15" s="395"/>
      <c r="V15" s="358"/>
    </row>
    <row r="16" spans="1:71" ht="16.5" customHeight="1" thickBot="1" x14ac:dyDescent="0.25">
      <c r="B16" s="369" t="s">
        <v>25</v>
      </c>
      <c r="C16" s="370"/>
      <c r="D16" s="370"/>
      <c r="E16" s="370"/>
      <c r="F16" s="370"/>
      <c r="G16" s="370"/>
      <c r="H16" s="370"/>
      <c r="I16" s="370"/>
      <c r="J16" s="370"/>
      <c r="K16" s="370"/>
      <c r="L16" s="370"/>
      <c r="M16" s="370"/>
      <c r="N16" s="370"/>
      <c r="O16" s="370"/>
      <c r="P16" s="370"/>
      <c r="Q16" s="370"/>
      <c r="R16" s="370"/>
      <c r="S16" s="370"/>
      <c r="T16" s="370"/>
      <c r="U16" s="371"/>
      <c r="V16" s="358"/>
    </row>
    <row r="17" spans="2:25" s="6" customFormat="1" ht="15" customHeight="1" thickBot="1" x14ac:dyDescent="0.25">
      <c r="B17" s="7" t="s">
        <v>16</v>
      </c>
      <c r="C17" s="438" t="s">
        <v>26</v>
      </c>
      <c r="D17" s="439"/>
      <c r="E17" s="439"/>
      <c r="F17" s="439"/>
      <c r="G17" s="439"/>
      <c r="H17" s="439"/>
      <c r="I17" s="439"/>
      <c r="J17" s="439"/>
      <c r="K17" s="439"/>
      <c r="L17" s="439"/>
      <c r="M17" s="439"/>
      <c r="N17" s="439"/>
      <c r="O17" s="439"/>
      <c r="P17" s="439"/>
      <c r="Q17" s="439"/>
      <c r="R17" s="439"/>
      <c r="S17" s="439"/>
      <c r="T17" s="439"/>
      <c r="U17" s="440"/>
      <c r="V17" s="358"/>
    </row>
    <row r="18" spans="2:25" s="6" customFormat="1" ht="15.75" customHeight="1" thickBot="1" x14ac:dyDescent="0.25">
      <c r="B18" s="8" t="s">
        <v>16</v>
      </c>
      <c r="C18" s="9" t="s">
        <v>16</v>
      </c>
      <c r="D18" s="338" t="s">
        <v>27</v>
      </c>
      <c r="E18" s="338"/>
      <c r="F18" s="338"/>
      <c r="G18" s="338"/>
      <c r="H18" s="338"/>
      <c r="I18" s="338"/>
      <c r="J18" s="338"/>
      <c r="K18" s="338"/>
      <c r="L18" s="338"/>
      <c r="M18" s="338"/>
      <c r="N18" s="338"/>
      <c r="O18" s="338"/>
      <c r="P18" s="338"/>
      <c r="Q18" s="338"/>
      <c r="R18" s="338"/>
      <c r="S18" s="338"/>
      <c r="T18" s="338"/>
      <c r="U18" s="339"/>
      <c r="V18" s="358"/>
    </row>
    <row r="19" spans="2:25" s="6" customFormat="1" ht="12.75" x14ac:dyDescent="0.2">
      <c r="B19" s="300" t="s">
        <v>16</v>
      </c>
      <c r="C19" s="303" t="s">
        <v>16</v>
      </c>
      <c r="D19" s="402" t="s">
        <v>16</v>
      </c>
      <c r="E19" s="427" t="s">
        <v>28</v>
      </c>
      <c r="F19" s="430" t="s">
        <v>78</v>
      </c>
      <c r="G19" s="403"/>
      <c r="H19" s="436"/>
      <c r="I19" s="97"/>
      <c r="J19" s="61">
        <f t="shared" ref="J19:U19" si="0">J20+J21</f>
        <v>459</v>
      </c>
      <c r="K19" s="62">
        <f t="shared" si="0"/>
        <v>459</v>
      </c>
      <c r="L19" s="62">
        <f t="shared" si="0"/>
        <v>239.5</v>
      </c>
      <c r="M19" s="64">
        <f t="shared" si="0"/>
        <v>0</v>
      </c>
      <c r="N19" s="61">
        <f>N20+N21</f>
        <v>455.6</v>
      </c>
      <c r="O19" s="62">
        <f>O20+O21</f>
        <v>455.6</v>
      </c>
      <c r="P19" s="62">
        <f>P20+P21</f>
        <v>288.10000000000002</v>
      </c>
      <c r="Q19" s="64">
        <f>Q20+Q21</f>
        <v>0</v>
      </c>
      <c r="R19" s="102">
        <f t="shared" si="0"/>
        <v>455.30000000000007</v>
      </c>
      <c r="S19" s="103">
        <f t="shared" si="0"/>
        <v>455.30000000000007</v>
      </c>
      <c r="T19" s="103">
        <f t="shared" si="0"/>
        <v>242.60000000000002</v>
      </c>
      <c r="U19" s="104">
        <f t="shared" si="0"/>
        <v>0</v>
      </c>
      <c r="V19" s="358"/>
    </row>
    <row r="20" spans="2:25" s="6" customFormat="1" ht="12.75" x14ac:dyDescent="0.2">
      <c r="B20" s="301"/>
      <c r="C20" s="304"/>
      <c r="D20" s="327"/>
      <c r="E20" s="428"/>
      <c r="F20" s="431"/>
      <c r="G20" s="328"/>
      <c r="H20" s="437"/>
      <c r="I20" s="111" t="s">
        <v>76</v>
      </c>
      <c r="J20" s="141">
        <f t="shared" ref="J20:M21" si="1">J22+J26+J30+J34+J36</f>
        <v>226.2</v>
      </c>
      <c r="K20" s="142">
        <f t="shared" si="1"/>
        <v>226.2</v>
      </c>
      <c r="L20" s="142">
        <f t="shared" si="1"/>
        <v>163.80000000000001</v>
      </c>
      <c r="M20" s="143">
        <f t="shared" si="1"/>
        <v>0</v>
      </c>
      <c r="N20" s="141">
        <f t="shared" ref="N20:U20" si="2">N22+N24+N26+N28+N30+N32+N34+N36+N38</f>
        <v>222.79999999999998</v>
      </c>
      <c r="O20" s="142">
        <f t="shared" si="2"/>
        <v>222.79999999999998</v>
      </c>
      <c r="P20" s="142">
        <f t="shared" si="2"/>
        <v>159.70000000000002</v>
      </c>
      <c r="Q20" s="143">
        <f t="shared" si="2"/>
        <v>0</v>
      </c>
      <c r="R20" s="147">
        <f t="shared" si="2"/>
        <v>222.8</v>
      </c>
      <c r="S20" s="148">
        <f t="shared" si="2"/>
        <v>222.8</v>
      </c>
      <c r="T20" s="148">
        <f t="shared" si="2"/>
        <v>158.30000000000001</v>
      </c>
      <c r="U20" s="149">
        <f t="shared" si="2"/>
        <v>0</v>
      </c>
      <c r="V20" s="358"/>
    </row>
    <row r="21" spans="2:25" s="6" customFormat="1" ht="19.5" customHeight="1" thickBot="1" x14ac:dyDescent="0.25">
      <c r="B21" s="302"/>
      <c r="C21" s="305"/>
      <c r="D21" s="326"/>
      <c r="E21" s="429"/>
      <c r="F21" s="432"/>
      <c r="G21" s="324"/>
      <c r="H21" s="397"/>
      <c r="I21" s="111" t="s">
        <v>17</v>
      </c>
      <c r="J21" s="141">
        <f t="shared" si="1"/>
        <v>232.8</v>
      </c>
      <c r="K21" s="142">
        <f t="shared" si="1"/>
        <v>232.8</v>
      </c>
      <c r="L21" s="142">
        <f t="shared" si="1"/>
        <v>75.7</v>
      </c>
      <c r="M21" s="143">
        <f t="shared" si="1"/>
        <v>0</v>
      </c>
      <c r="N21" s="141">
        <f>N23+N27+N31+N35+N37</f>
        <v>232.8</v>
      </c>
      <c r="O21" s="142">
        <f>O23+O27+O31+O35+O37</f>
        <v>232.8</v>
      </c>
      <c r="P21" s="142">
        <f>P23+P27+P31+P35+P37</f>
        <v>128.4</v>
      </c>
      <c r="Q21" s="143">
        <f>Q23+Q27+Q31+Q35+Q37</f>
        <v>0</v>
      </c>
      <c r="R21" s="147">
        <f>R23+R25+R27+R29+R31+R33+R35+R37+R39</f>
        <v>232.50000000000003</v>
      </c>
      <c r="S21" s="148">
        <f>S23+S25+S27+S29+S31+S33+S35+S37+S39</f>
        <v>232.50000000000003</v>
      </c>
      <c r="T21" s="148">
        <f>T23+T25+T27+T29+T31+T33+T35+T37+T39</f>
        <v>84.300000000000011</v>
      </c>
      <c r="U21" s="149">
        <f>U23+U25+U27+U29+U31+U33+U35+U37+U39</f>
        <v>0</v>
      </c>
      <c r="V21" s="358"/>
    </row>
    <row r="22" spans="2:25" s="6" customFormat="1" ht="18.75" customHeight="1" x14ac:dyDescent="0.2">
      <c r="B22" s="300" t="s">
        <v>16</v>
      </c>
      <c r="C22" s="303" t="s">
        <v>16</v>
      </c>
      <c r="D22" s="325" t="s">
        <v>16</v>
      </c>
      <c r="E22" s="321" t="s">
        <v>29</v>
      </c>
      <c r="F22" s="290" t="s">
        <v>78</v>
      </c>
      <c r="G22" s="323"/>
      <c r="H22" s="396"/>
      <c r="I22" s="38" t="s">
        <v>76</v>
      </c>
      <c r="J22" s="43">
        <v>22.6</v>
      </c>
      <c r="K22" s="40">
        <v>22.6</v>
      </c>
      <c r="L22" s="40">
        <v>16.5</v>
      </c>
      <c r="M22" s="41">
        <v>0</v>
      </c>
      <c r="N22" s="43">
        <v>11.4</v>
      </c>
      <c r="O22" s="40">
        <v>11.4</v>
      </c>
      <c r="P22" s="40">
        <v>8.5</v>
      </c>
      <c r="Q22" s="41">
        <v>0</v>
      </c>
      <c r="R22" s="43">
        <f>11.2</f>
        <v>11.2</v>
      </c>
      <c r="S22" s="40">
        <f>11.2</f>
        <v>11.2</v>
      </c>
      <c r="T22" s="40">
        <f>8.5</f>
        <v>8.5</v>
      </c>
      <c r="U22" s="41">
        <v>0</v>
      </c>
      <c r="V22" s="358"/>
      <c r="Y22" s="263"/>
    </row>
    <row r="23" spans="2:25" s="6" customFormat="1" ht="13.5" thickBot="1" x14ac:dyDescent="0.25">
      <c r="B23" s="302"/>
      <c r="C23" s="305"/>
      <c r="D23" s="326"/>
      <c r="E23" s="322"/>
      <c r="F23" s="294"/>
      <c r="G23" s="324"/>
      <c r="H23" s="397"/>
      <c r="I23" s="38" t="s">
        <v>17</v>
      </c>
      <c r="J23" s="43">
        <v>35.799999999999997</v>
      </c>
      <c r="K23" s="40">
        <v>35.799999999999997</v>
      </c>
      <c r="L23" s="40">
        <v>4.3</v>
      </c>
      <c r="M23" s="41">
        <v>0</v>
      </c>
      <c r="N23" s="43">
        <v>35.799999999999997</v>
      </c>
      <c r="O23" s="40">
        <v>35.799999999999997</v>
      </c>
      <c r="P23" s="40">
        <v>12.3</v>
      </c>
      <c r="Q23" s="41">
        <v>0</v>
      </c>
      <c r="R23" s="43">
        <f>12.3+3+0.3</f>
        <v>15.600000000000001</v>
      </c>
      <c r="S23" s="40">
        <f>12.3+3+0.3</f>
        <v>15.600000000000001</v>
      </c>
      <c r="T23" s="40">
        <f>3.2</f>
        <v>3.2</v>
      </c>
      <c r="U23" s="41">
        <v>0</v>
      </c>
      <c r="V23" s="358"/>
    </row>
    <row r="24" spans="2:25" s="6" customFormat="1" ht="25.5" customHeight="1" x14ac:dyDescent="0.2">
      <c r="B24" s="300" t="s">
        <v>16</v>
      </c>
      <c r="C24" s="303" t="s">
        <v>16</v>
      </c>
      <c r="D24" s="325" t="s">
        <v>16</v>
      </c>
      <c r="E24" s="321" t="s">
        <v>34</v>
      </c>
      <c r="F24" s="290" t="s">
        <v>78</v>
      </c>
      <c r="G24" s="323" t="s">
        <v>113</v>
      </c>
      <c r="H24" s="274" t="s">
        <v>122</v>
      </c>
      <c r="I24" s="38" t="s">
        <v>76</v>
      </c>
      <c r="J24" s="26"/>
      <c r="K24" s="27"/>
      <c r="L24" s="27"/>
      <c r="M24" s="41"/>
      <c r="N24" s="43">
        <v>10.5</v>
      </c>
      <c r="O24" s="40">
        <v>10.5</v>
      </c>
      <c r="P24" s="40">
        <v>7.5</v>
      </c>
      <c r="Q24" s="41">
        <v>0</v>
      </c>
      <c r="R24" s="43">
        <f>10.7</f>
        <v>10.7</v>
      </c>
      <c r="S24" s="40">
        <f>10.7</f>
        <v>10.7</v>
      </c>
      <c r="T24" s="40">
        <f>4</f>
        <v>4</v>
      </c>
      <c r="U24" s="41">
        <v>0</v>
      </c>
      <c r="V24" s="358"/>
      <c r="Y24" s="140"/>
    </row>
    <row r="25" spans="2:25" s="6" customFormat="1" ht="23.25" customHeight="1" thickBot="1" x14ac:dyDescent="0.25">
      <c r="B25" s="302"/>
      <c r="C25" s="305"/>
      <c r="D25" s="326"/>
      <c r="E25" s="322"/>
      <c r="F25" s="294"/>
      <c r="G25" s="324"/>
      <c r="H25" s="275"/>
      <c r="I25" s="38" t="s">
        <v>17</v>
      </c>
      <c r="J25" s="26"/>
      <c r="K25" s="27"/>
      <c r="L25" s="27"/>
      <c r="M25" s="41"/>
      <c r="N25" s="43"/>
      <c r="O25" s="40"/>
      <c r="P25" s="40"/>
      <c r="Q25" s="41"/>
      <c r="R25" s="43">
        <f>11.3+0.2</f>
        <v>11.5</v>
      </c>
      <c r="S25" s="40">
        <f>11.3+0.2</f>
        <v>11.5</v>
      </c>
      <c r="T25" s="40">
        <f>1.6</f>
        <v>1.6</v>
      </c>
      <c r="U25" s="41">
        <v>0</v>
      </c>
      <c r="V25" s="358"/>
    </row>
    <row r="26" spans="2:25" s="6" customFormat="1" ht="28.5" customHeight="1" x14ac:dyDescent="0.2">
      <c r="B26" s="300" t="s">
        <v>16</v>
      </c>
      <c r="C26" s="303" t="s">
        <v>16</v>
      </c>
      <c r="D26" s="325" t="s">
        <v>16</v>
      </c>
      <c r="E26" s="321" t="s">
        <v>30</v>
      </c>
      <c r="F26" s="290" t="s">
        <v>78</v>
      </c>
      <c r="G26" s="323"/>
      <c r="H26" s="274"/>
      <c r="I26" s="77" t="s">
        <v>76</v>
      </c>
      <c r="J26" s="78">
        <v>58.4</v>
      </c>
      <c r="K26" s="79">
        <v>58.4</v>
      </c>
      <c r="L26" s="79">
        <v>43</v>
      </c>
      <c r="M26" s="80">
        <v>0</v>
      </c>
      <c r="N26" s="78">
        <v>41.8</v>
      </c>
      <c r="O26" s="79">
        <v>41.8</v>
      </c>
      <c r="P26" s="79">
        <v>30.8</v>
      </c>
      <c r="Q26" s="80">
        <v>0</v>
      </c>
      <c r="R26" s="43">
        <v>41.6</v>
      </c>
      <c r="S26" s="40">
        <v>41.6</v>
      </c>
      <c r="T26" s="40">
        <v>31.3</v>
      </c>
      <c r="U26" s="41">
        <v>0</v>
      </c>
      <c r="V26" s="358"/>
    </row>
    <row r="27" spans="2:25" s="6" customFormat="1" ht="13.5" thickBot="1" x14ac:dyDescent="0.25">
      <c r="B27" s="302"/>
      <c r="C27" s="305"/>
      <c r="D27" s="326"/>
      <c r="E27" s="322"/>
      <c r="F27" s="294"/>
      <c r="G27" s="324"/>
      <c r="H27" s="275"/>
      <c r="I27" s="77" t="s">
        <v>17</v>
      </c>
      <c r="J27" s="78">
        <v>49.2</v>
      </c>
      <c r="K27" s="79">
        <v>49.2</v>
      </c>
      <c r="L27" s="79">
        <v>19.899999999999999</v>
      </c>
      <c r="M27" s="80">
        <v>0</v>
      </c>
      <c r="N27" s="78">
        <v>49.2</v>
      </c>
      <c r="O27" s="79">
        <v>49.2</v>
      </c>
      <c r="P27" s="79">
        <v>32.1</v>
      </c>
      <c r="Q27" s="80">
        <v>0</v>
      </c>
      <c r="R27" s="43">
        <f>42.2+4.9</f>
        <v>47.1</v>
      </c>
      <c r="S27" s="40">
        <f>42.2+4.9</f>
        <v>47.1</v>
      </c>
      <c r="T27" s="40">
        <f>23.9</f>
        <v>23.9</v>
      </c>
      <c r="U27" s="41">
        <v>0</v>
      </c>
      <c r="V27" s="358"/>
    </row>
    <row r="28" spans="2:25" s="6" customFormat="1" ht="18.75" customHeight="1" x14ac:dyDescent="0.2">
      <c r="B28" s="300" t="s">
        <v>16</v>
      </c>
      <c r="C28" s="303" t="s">
        <v>16</v>
      </c>
      <c r="D28" s="325" t="s">
        <v>16</v>
      </c>
      <c r="E28" s="321" t="s">
        <v>35</v>
      </c>
      <c r="F28" s="290" t="s">
        <v>78</v>
      </c>
      <c r="G28" s="323" t="s">
        <v>114</v>
      </c>
      <c r="H28" s="274" t="s">
        <v>123</v>
      </c>
      <c r="I28" s="38" t="s">
        <v>76</v>
      </c>
      <c r="J28" s="26"/>
      <c r="K28" s="27"/>
      <c r="L28" s="27"/>
      <c r="M28" s="41"/>
      <c r="N28" s="43">
        <v>17.8</v>
      </c>
      <c r="O28" s="40">
        <v>17.8</v>
      </c>
      <c r="P28" s="40">
        <v>12.5</v>
      </c>
      <c r="Q28" s="41">
        <v>0</v>
      </c>
      <c r="R28" s="43">
        <v>18</v>
      </c>
      <c r="S28" s="40">
        <v>18</v>
      </c>
      <c r="T28" s="40">
        <v>12.7</v>
      </c>
      <c r="U28" s="41">
        <v>0</v>
      </c>
      <c r="V28" s="358"/>
    </row>
    <row r="29" spans="2:25" s="6" customFormat="1" ht="31.5" customHeight="1" thickBot="1" x14ac:dyDescent="0.25">
      <c r="B29" s="302"/>
      <c r="C29" s="305"/>
      <c r="D29" s="326"/>
      <c r="E29" s="322"/>
      <c r="F29" s="294"/>
      <c r="G29" s="324"/>
      <c r="H29" s="275"/>
      <c r="I29" s="38" t="s">
        <v>17</v>
      </c>
      <c r="J29" s="26"/>
      <c r="K29" s="27"/>
      <c r="L29" s="27"/>
      <c r="M29" s="41"/>
      <c r="N29" s="43"/>
      <c r="O29" s="40"/>
      <c r="P29" s="40"/>
      <c r="Q29" s="41"/>
      <c r="R29" s="43">
        <f>15.3+1.9</f>
        <v>17.2</v>
      </c>
      <c r="S29" s="40">
        <f>15.3+1.9</f>
        <v>17.2</v>
      </c>
      <c r="T29" s="40">
        <v>5.3</v>
      </c>
      <c r="U29" s="41">
        <v>0</v>
      </c>
      <c r="V29" s="358"/>
    </row>
    <row r="30" spans="2:25" s="6" customFormat="1" ht="15" customHeight="1" x14ac:dyDescent="0.2">
      <c r="B30" s="300" t="s">
        <v>16</v>
      </c>
      <c r="C30" s="303" t="s">
        <v>16</v>
      </c>
      <c r="D30" s="325" t="s">
        <v>16</v>
      </c>
      <c r="E30" s="419" t="s">
        <v>31</v>
      </c>
      <c r="F30" s="290" t="s">
        <v>78</v>
      </c>
      <c r="G30" s="323"/>
      <c r="H30" s="274"/>
      <c r="I30" s="77" t="s">
        <v>76</v>
      </c>
      <c r="J30" s="78">
        <v>59.5</v>
      </c>
      <c r="K30" s="79">
        <v>59.5</v>
      </c>
      <c r="L30" s="79">
        <v>41.5</v>
      </c>
      <c r="M30" s="80">
        <v>0</v>
      </c>
      <c r="N30" s="78">
        <v>34.6</v>
      </c>
      <c r="O30" s="79">
        <v>34.6</v>
      </c>
      <c r="P30" s="79">
        <v>25.3</v>
      </c>
      <c r="Q30" s="80">
        <v>0</v>
      </c>
      <c r="R30" s="43">
        <v>34.5</v>
      </c>
      <c r="S30" s="40">
        <v>34.5</v>
      </c>
      <c r="T30" s="40">
        <v>26.3</v>
      </c>
      <c r="U30" s="41">
        <v>0</v>
      </c>
      <c r="V30" s="358"/>
    </row>
    <row r="31" spans="2:25" s="6" customFormat="1" ht="13.5" thickBot="1" x14ac:dyDescent="0.25">
      <c r="B31" s="302"/>
      <c r="C31" s="305"/>
      <c r="D31" s="326"/>
      <c r="E31" s="420"/>
      <c r="F31" s="294"/>
      <c r="G31" s="324"/>
      <c r="H31" s="275"/>
      <c r="I31" s="77" t="s">
        <v>17</v>
      </c>
      <c r="J31" s="78">
        <v>56.2</v>
      </c>
      <c r="K31" s="79">
        <v>56.2</v>
      </c>
      <c r="L31" s="79">
        <v>22.5</v>
      </c>
      <c r="M31" s="80">
        <v>0</v>
      </c>
      <c r="N31" s="78">
        <v>56.2</v>
      </c>
      <c r="O31" s="79">
        <v>56.2</v>
      </c>
      <c r="P31" s="79">
        <v>38.700000000000003</v>
      </c>
      <c r="Q31" s="80">
        <v>0</v>
      </c>
      <c r="R31" s="43">
        <f>27.4+6.5</f>
        <v>33.9</v>
      </c>
      <c r="S31" s="40">
        <f>27.4+6.5</f>
        <v>33.9</v>
      </c>
      <c r="T31" s="40">
        <v>14.7</v>
      </c>
      <c r="U31" s="41">
        <v>0</v>
      </c>
      <c r="V31" s="358"/>
    </row>
    <row r="32" spans="2:25" s="6" customFormat="1" ht="27" customHeight="1" x14ac:dyDescent="0.2">
      <c r="B32" s="300" t="s">
        <v>16</v>
      </c>
      <c r="C32" s="303" t="s">
        <v>16</v>
      </c>
      <c r="D32" s="325" t="s">
        <v>16</v>
      </c>
      <c r="E32" s="321" t="s">
        <v>36</v>
      </c>
      <c r="F32" s="290" t="s">
        <v>78</v>
      </c>
      <c r="G32" s="323" t="s">
        <v>113</v>
      </c>
      <c r="H32" s="274" t="s">
        <v>122</v>
      </c>
      <c r="I32" s="38" t="s">
        <v>76</v>
      </c>
      <c r="J32" s="26"/>
      <c r="K32" s="27"/>
      <c r="L32" s="27"/>
      <c r="M32" s="41"/>
      <c r="N32" s="43">
        <v>21.7</v>
      </c>
      <c r="O32" s="40">
        <v>21.7</v>
      </c>
      <c r="P32" s="40">
        <v>12.7</v>
      </c>
      <c r="Q32" s="41">
        <v>0</v>
      </c>
      <c r="R32" s="43">
        <v>21.8</v>
      </c>
      <c r="S32" s="40">
        <v>21.8</v>
      </c>
      <c r="T32" s="40">
        <v>12.7</v>
      </c>
      <c r="U32" s="41">
        <v>0</v>
      </c>
      <c r="V32" s="358"/>
    </row>
    <row r="33" spans="2:26" s="6" customFormat="1" ht="25.5" customHeight="1" thickBot="1" x14ac:dyDescent="0.25">
      <c r="B33" s="302"/>
      <c r="C33" s="305"/>
      <c r="D33" s="326"/>
      <c r="E33" s="322"/>
      <c r="F33" s="294"/>
      <c r="G33" s="324"/>
      <c r="H33" s="275"/>
      <c r="I33" s="38" t="s">
        <v>17</v>
      </c>
      <c r="J33" s="26"/>
      <c r="K33" s="27"/>
      <c r="L33" s="27"/>
      <c r="M33" s="41"/>
      <c r="N33" s="43"/>
      <c r="O33" s="40"/>
      <c r="P33" s="40"/>
      <c r="Q33" s="41"/>
      <c r="R33" s="43">
        <f>16.1+2.3</f>
        <v>18.400000000000002</v>
      </c>
      <c r="S33" s="40">
        <f>16.1+2.3</f>
        <v>18.400000000000002</v>
      </c>
      <c r="T33" s="40">
        <f>6.4</f>
        <v>6.4</v>
      </c>
      <c r="U33" s="41">
        <v>0</v>
      </c>
      <c r="V33" s="358"/>
    </row>
    <row r="34" spans="2:26" s="6" customFormat="1" ht="22.5" customHeight="1" x14ac:dyDescent="0.2">
      <c r="B34" s="300" t="s">
        <v>16</v>
      </c>
      <c r="C34" s="303" t="s">
        <v>16</v>
      </c>
      <c r="D34" s="325" t="s">
        <v>16</v>
      </c>
      <c r="E34" s="321" t="s">
        <v>32</v>
      </c>
      <c r="F34" s="290" t="s">
        <v>78</v>
      </c>
      <c r="G34" s="323" t="s">
        <v>115</v>
      </c>
      <c r="H34" s="274" t="s">
        <v>125</v>
      </c>
      <c r="I34" s="77" t="s">
        <v>76</v>
      </c>
      <c r="J34" s="78">
        <v>17.100000000000001</v>
      </c>
      <c r="K34" s="79">
        <v>17.100000000000001</v>
      </c>
      <c r="L34" s="79">
        <v>12.7</v>
      </c>
      <c r="M34" s="80">
        <v>0</v>
      </c>
      <c r="N34" s="78">
        <v>17.100000000000001</v>
      </c>
      <c r="O34" s="79">
        <v>17.100000000000001</v>
      </c>
      <c r="P34" s="79">
        <v>12.7</v>
      </c>
      <c r="Q34" s="80">
        <v>0</v>
      </c>
      <c r="R34" s="43">
        <v>17.100000000000001</v>
      </c>
      <c r="S34" s="40">
        <v>17.100000000000001</v>
      </c>
      <c r="T34" s="40">
        <v>12.7</v>
      </c>
      <c r="U34" s="41">
        <v>0</v>
      </c>
      <c r="V34" s="358"/>
    </row>
    <row r="35" spans="2:26" s="6" customFormat="1" ht="30" customHeight="1" thickBot="1" x14ac:dyDescent="0.25">
      <c r="B35" s="302"/>
      <c r="C35" s="305"/>
      <c r="D35" s="326"/>
      <c r="E35" s="322"/>
      <c r="F35" s="294"/>
      <c r="G35" s="324"/>
      <c r="H35" s="275"/>
      <c r="I35" s="77" t="s">
        <v>17</v>
      </c>
      <c r="J35" s="78">
        <v>27.4</v>
      </c>
      <c r="K35" s="79">
        <v>27.4</v>
      </c>
      <c r="L35" s="79">
        <v>4.0999999999999996</v>
      </c>
      <c r="M35" s="80">
        <v>0</v>
      </c>
      <c r="N35" s="78">
        <v>27.4</v>
      </c>
      <c r="O35" s="79">
        <v>27.4</v>
      </c>
      <c r="P35" s="79">
        <v>4.0999999999999996</v>
      </c>
      <c r="Q35" s="80">
        <v>0</v>
      </c>
      <c r="R35" s="43">
        <f>0.1+18.8+6</f>
        <v>24.900000000000002</v>
      </c>
      <c r="S35" s="40">
        <f>0.1+18.8+6</f>
        <v>24.900000000000002</v>
      </c>
      <c r="T35" s="40">
        <f>4.6</f>
        <v>4.5999999999999996</v>
      </c>
      <c r="U35" s="41">
        <v>0</v>
      </c>
      <c r="V35" s="358"/>
    </row>
    <row r="36" spans="2:26" s="6" customFormat="1" ht="18.75" customHeight="1" x14ac:dyDescent="0.2">
      <c r="B36" s="300" t="s">
        <v>16</v>
      </c>
      <c r="C36" s="303" t="s">
        <v>16</v>
      </c>
      <c r="D36" s="325" t="s">
        <v>16</v>
      </c>
      <c r="E36" s="321" t="s">
        <v>33</v>
      </c>
      <c r="F36" s="290" t="s">
        <v>78</v>
      </c>
      <c r="G36" s="323"/>
      <c r="H36" s="274"/>
      <c r="I36" s="38" t="s">
        <v>76</v>
      </c>
      <c r="J36" s="78">
        <v>68.599999999999994</v>
      </c>
      <c r="K36" s="79">
        <v>68.599999999999994</v>
      </c>
      <c r="L36" s="79">
        <v>50.1</v>
      </c>
      <c r="M36" s="80">
        <v>0</v>
      </c>
      <c r="N36" s="78">
        <v>45.8</v>
      </c>
      <c r="O36" s="79">
        <v>45.8</v>
      </c>
      <c r="P36" s="79">
        <v>33.799999999999997</v>
      </c>
      <c r="Q36" s="80">
        <v>0</v>
      </c>
      <c r="R36" s="43">
        <v>45.5</v>
      </c>
      <c r="S36" s="40">
        <v>45.5</v>
      </c>
      <c r="T36" s="40">
        <v>34.1</v>
      </c>
      <c r="U36" s="41">
        <v>0</v>
      </c>
      <c r="V36" s="358"/>
    </row>
    <row r="37" spans="2:26" s="6" customFormat="1" ht="15.75" customHeight="1" thickBot="1" x14ac:dyDescent="0.25">
      <c r="B37" s="302"/>
      <c r="C37" s="305"/>
      <c r="D37" s="326"/>
      <c r="E37" s="322"/>
      <c r="F37" s="294"/>
      <c r="G37" s="324"/>
      <c r="H37" s="275"/>
      <c r="I37" s="47" t="s">
        <v>17</v>
      </c>
      <c r="J37" s="81">
        <v>64.2</v>
      </c>
      <c r="K37" s="82">
        <v>64.2</v>
      </c>
      <c r="L37" s="82">
        <v>24.9</v>
      </c>
      <c r="M37" s="83">
        <v>0</v>
      </c>
      <c r="N37" s="78">
        <v>64.2</v>
      </c>
      <c r="O37" s="79">
        <v>64.2</v>
      </c>
      <c r="P37" s="79">
        <v>41.2</v>
      </c>
      <c r="Q37" s="80">
        <v>0</v>
      </c>
      <c r="R37" s="258">
        <f>0.2+35.8+11.6</f>
        <v>47.6</v>
      </c>
      <c r="S37" s="259">
        <f>0.2+35.8+11.6</f>
        <v>47.6</v>
      </c>
      <c r="T37" s="259">
        <f>17.7</f>
        <v>17.7</v>
      </c>
      <c r="U37" s="50">
        <v>0</v>
      </c>
      <c r="V37" s="358"/>
    </row>
    <row r="38" spans="2:26" s="6" customFormat="1" ht="15" customHeight="1" x14ac:dyDescent="0.2">
      <c r="B38" s="300" t="s">
        <v>16</v>
      </c>
      <c r="C38" s="303" t="s">
        <v>16</v>
      </c>
      <c r="D38" s="325" t="s">
        <v>16</v>
      </c>
      <c r="E38" s="321" t="s">
        <v>37</v>
      </c>
      <c r="F38" s="290" t="s">
        <v>78</v>
      </c>
      <c r="G38" s="323" t="s">
        <v>116</v>
      </c>
      <c r="H38" s="274" t="s">
        <v>124</v>
      </c>
      <c r="I38" s="47" t="s">
        <v>76</v>
      </c>
      <c r="J38" s="48"/>
      <c r="K38" s="49"/>
      <c r="L38" s="49"/>
      <c r="M38" s="50"/>
      <c r="N38" s="43">
        <v>22.1</v>
      </c>
      <c r="O38" s="40">
        <v>22.1</v>
      </c>
      <c r="P38" s="40">
        <v>15.9</v>
      </c>
      <c r="Q38" s="41">
        <v>0</v>
      </c>
      <c r="R38" s="258">
        <v>22.4</v>
      </c>
      <c r="S38" s="259">
        <v>22.4</v>
      </c>
      <c r="T38" s="259">
        <v>16</v>
      </c>
      <c r="U38" s="50">
        <v>0</v>
      </c>
      <c r="V38" s="358"/>
    </row>
    <row r="39" spans="2:26" s="6" customFormat="1" ht="32.25" customHeight="1" thickBot="1" x14ac:dyDescent="0.25">
      <c r="B39" s="302"/>
      <c r="C39" s="305"/>
      <c r="D39" s="326"/>
      <c r="E39" s="322"/>
      <c r="F39" s="294"/>
      <c r="G39" s="324"/>
      <c r="H39" s="275"/>
      <c r="I39" s="47" t="s">
        <v>17</v>
      </c>
      <c r="J39" s="48"/>
      <c r="K39" s="49"/>
      <c r="L39" s="49"/>
      <c r="M39" s="50"/>
      <c r="N39" s="43"/>
      <c r="O39" s="40"/>
      <c r="P39" s="40"/>
      <c r="Q39" s="41"/>
      <c r="R39" s="258">
        <f>13.9+2.4</f>
        <v>16.3</v>
      </c>
      <c r="S39" s="259">
        <f>13.9+2.4</f>
        <v>16.3</v>
      </c>
      <c r="T39" s="259">
        <f>6.9</f>
        <v>6.9</v>
      </c>
      <c r="U39" s="50">
        <v>0</v>
      </c>
      <c r="V39" s="358"/>
    </row>
    <row r="40" spans="2:26" s="6" customFormat="1" ht="24.75" customHeight="1" x14ac:dyDescent="0.2">
      <c r="B40" s="300" t="s">
        <v>16</v>
      </c>
      <c r="C40" s="303" t="s">
        <v>16</v>
      </c>
      <c r="D40" s="325" t="s">
        <v>18</v>
      </c>
      <c r="E40" s="421" t="s">
        <v>38</v>
      </c>
      <c r="F40" s="329" t="s">
        <v>78</v>
      </c>
      <c r="G40" s="290"/>
      <c r="H40" s="274"/>
      <c r="I40" s="98"/>
      <c r="J40" s="73">
        <f t="shared" ref="J40:Q40" si="3">J41+J42+J43+J44+J45</f>
        <v>4892.7</v>
      </c>
      <c r="K40" s="72">
        <f t="shared" si="3"/>
        <v>4892.7</v>
      </c>
      <c r="L40" s="72">
        <f t="shared" si="3"/>
        <v>3176.8</v>
      </c>
      <c r="M40" s="74">
        <f t="shared" si="3"/>
        <v>0</v>
      </c>
      <c r="N40" s="73">
        <f t="shared" si="3"/>
        <v>4859.8</v>
      </c>
      <c r="O40" s="72">
        <f t="shared" si="3"/>
        <v>4859.8</v>
      </c>
      <c r="P40" s="72">
        <f t="shared" si="3"/>
        <v>3330.2000000000003</v>
      </c>
      <c r="Q40" s="74">
        <f t="shared" si="3"/>
        <v>0</v>
      </c>
      <c r="R40" s="67">
        <f>R41+R42+R43+R44+R45</f>
        <v>4793</v>
      </c>
      <c r="S40" s="75">
        <f>S41+S42+S43+S44+S45</f>
        <v>4793</v>
      </c>
      <c r="T40" s="75">
        <f>T41+T42+T43+T44+T45</f>
        <v>3152.2</v>
      </c>
      <c r="U40" s="76">
        <f>U41+U42+U43+U44+U45</f>
        <v>0</v>
      </c>
      <c r="V40" s="358"/>
    </row>
    <row r="41" spans="2:26" s="6" customFormat="1" ht="12.75" x14ac:dyDescent="0.2">
      <c r="B41" s="301"/>
      <c r="C41" s="304"/>
      <c r="D41" s="327"/>
      <c r="E41" s="422"/>
      <c r="F41" s="330"/>
      <c r="G41" s="291"/>
      <c r="H41" s="276"/>
      <c r="I41" s="56" t="s">
        <v>76</v>
      </c>
      <c r="J41" s="52">
        <f>J46+J50+J56+J62+J66+J68+J70+J74+J78+J79+J81+J83</f>
        <v>3410.6</v>
      </c>
      <c r="K41" s="53">
        <f>K46+K50+K56+K62+K66+K68+K70+K74+K78+K79+K81+K83</f>
        <v>3410.6</v>
      </c>
      <c r="L41" s="53">
        <f>L46+L50+L56+L62+L66+L68+L70+L74+L78+L79+L81+L83</f>
        <v>2473.1000000000004</v>
      </c>
      <c r="M41" s="54">
        <f>M46+M50+M56+M62+M66+M68+M70+M74+M78+M79+M81+M83</f>
        <v>0</v>
      </c>
      <c r="N41" s="52">
        <f>N46+N50+N54+N56+N58+N60+N62+N64+N66+N68+N70+N74+N72+N78+N79+N81+N83</f>
        <v>3377.7000000000003</v>
      </c>
      <c r="O41" s="53">
        <f>O46+O50+O54+O56+O58+O60+O62+O64+O66+O68+O70+O74+O72+O78+O79+O81+O83</f>
        <v>3377.7000000000003</v>
      </c>
      <c r="P41" s="53">
        <f>P46+P50+P54+P56+P58+P60+P62+P64+P66+P68+P70+P74+P72+P78+P79+P81+P83</f>
        <v>2495.9000000000005</v>
      </c>
      <c r="Q41" s="54">
        <f>Q46+Q50+Q54+Q56+Q58+Q60+Q62+Q64+Q66+Q68+Q70+Q74+Q72+Q78+Q79+Q81+Q83</f>
        <v>0</v>
      </c>
      <c r="R41" s="105">
        <f>R46+R50+R54+R56+R58+R60+R62+R64+R66+R68+R72+R70+R74+R78+R79+R81+R83</f>
        <v>3376.6</v>
      </c>
      <c r="S41" s="106">
        <f>S46+S50+S54+S56+S58+S60+S62+S64+S66+S68+S72+S70+S74+S78+S79+S81+S83</f>
        <v>3376.6</v>
      </c>
      <c r="T41" s="106">
        <f>T46+T50+T54+T56+T58+T60+T62+T64+T66+T68+T72+T70+T74+T78+T79+T81+T83</f>
        <v>2437.7999999999997</v>
      </c>
      <c r="U41" s="107">
        <f>U46+U50+U54+U56+U58+U60+U62+U64+U66+U68+U72+U70+U74+U78+U79+U81+U83</f>
        <v>0</v>
      </c>
      <c r="V41" s="358"/>
      <c r="X41" s="140"/>
    </row>
    <row r="42" spans="2:26" s="6" customFormat="1" ht="12.75" x14ac:dyDescent="0.2">
      <c r="B42" s="301"/>
      <c r="C42" s="304"/>
      <c r="D42" s="327"/>
      <c r="E42" s="422"/>
      <c r="F42" s="330"/>
      <c r="G42" s="291"/>
      <c r="H42" s="276"/>
      <c r="I42" s="56" t="s">
        <v>17</v>
      </c>
      <c r="J42" s="52">
        <f t="shared" ref="J42:Q42" si="4">J47+J51+J57+J63+J67+J69+J71+J75+J77+J80+J84</f>
        <v>1470.8</v>
      </c>
      <c r="K42" s="53">
        <f t="shared" si="4"/>
        <v>1470.8</v>
      </c>
      <c r="L42" s="53">
        <f t="shared" si="4"/>
        <v>703.09999999999991</v>
      </c>
      <c r="M42" s="54">
        <f t="shared" si="4"/>
        <v>0</v>
      </c>
      <c r="N42" s="52">
        <f t="shared" si="4"/>
        <v>1470.8</v>
      </c>
      <c r="O42" s="53">
        <f t="shared" si="4"/>
        <v>1470.8</v>
      </c>
      <c r="P42" s="53">
        <f t="shared" si="4"/>
        <v>833.69999999999993</v>
      </c>
      <c r="Q42" s="54">
        <f t="shared" si="4"/>
        <v>0</v>
      </c>
      <c r="R42" s="105">
        <f>R47+R51+R57+R55+R59+R61+R63+R65+R67+R69+R71+R73+R75+R77+R82+R80+R84</f>
        <v>1410.4</v>
      </c>
      <c r="S42" s="106">
        <f>S47+S51+S57+S55+S59+S61+S63+S65+S67+S69+S71+S73+S75+S77+S82+S80+S84</f>
        <v>1410.4</v>
      </c>
      <c r="T42" s="106">
        <f>T47+T51+T57+T55+T59+T61+T63+T65+T67+T69+T71+T73+T75+T77+T82+T80+T84</f>
        <v>714.4</v>
      </c>
      <c r="U42" s="107">
        <f>U47+U51+U57+U55+U59+U61+U63+U65+U67+U69+U71+U73+U75+U77+U82+U80+U84</f>
        <v>0</v>
      </c>
      <c r="V42" s="358"/>
      <c r="X42" s="140"/>
    </row>
    <row r="43" spans="2:26" s="6" customFormat="1" ht="12.75" x14ac:dyDescent="0.2">
      <c r="B43" s="301"/>
      <c r="C43" s="304"/>
      <c r="D43" s="327"/>
      <c r="E43" s="422"/>
      <c r="F43" s="330"/>
      <c r="G43" s="291"/>
      <c r="H43" s="276"/>
      <c r="I43" s="56" t="s">
        <v>81</v>
      </c>
      <c r="J43" s="52">
        <f t="shared" ref="J43:U43" si="5">J48</f>
        <v>2</v>
      </c>
      <c r="K43" s="53">
        <f t="shared" si="5"/>
        <v>2</v>
      </c>
      <c r="L43" s="53">
        <f t="shared" si="5"/>
        <v>0</v>
      </c>
      <c r="M43" s="54">
        <f t="shared" si="5"/>
        <v>0</v>
      </c>
      <c r="N43" s="52">
        <f t="shared" si="5"/>
        <v>2</v>
      </c>
      <c r="O43" s="53">
        <f t="shared" si="5"/>
        <v>2</v>
      </c>
      <c r="P43" s="53">
        <f t="shared" si="5"/>
        <v>0</v>
      </c>
      <c r="Q43" s="54">
        <f t="shared" si="5"/>
        <v>0</v>
      </c>
      <c r="R43" s="105">
        <f t="shared" si="5"/>
        <v>0</v>
      </c>
      <c r="S43" s="106">
        <f t="shared" si="5"/>
        <v>0</v>
      </c>
      <c r="T43" s="106">
        <f t="shared" si="5"/>
        <v>0</v>
      </c>
      <c r="U43" s="107">
        <f t="shared" si="5"/>
        <v>0</v>
      </c>
      <c r="V43" s="358"/>
      <c r="X43" s="140"/>
    </row>
    <row r="44" spans="2:26" s="6" customFormat="1" ht="12.75" x14ac:dyDescent="0.2">
      <c r="B44" s="301"/>
      <c r="C44" s="304"/>
      <c r="D44" s="327"/>
      <c r="E44" s="422"/>
      <c r="F44" s="330"/>
      <c r="G44" s="291"/>
      <c r="H44" s="276"/>
      <c r="I44" s="56" t="s">
        <v>87</v>
      </c>
      <c r="J44" s="52">
        <f t="shared" ref="J44:U44" si="6">J49+J53+J76</f>
        <v>6.1000000000000005</v>
      </c>
      <c r="K44" s="53">
        <f t="shared" si="6"/>
        <v>6.1000000000000005</v>
      </c>
      <c r="L44" s="53">
        <f t="shared" si="6"/>
        <v>0.6</v>
      </c>
      <c r="M44" s="54">
        <f t="shared" si="6"/>
        <v>0</v>
      </c>
      <c r="N44" s="52">
        <f t="shared" si="6"/>
        <v>6.1000000000000005</v>
      </c>
      <c r="O44" s="53">
        <f t="shared" si="6"/>
        <v>6.1000000000000005</v>
      </c>
      <c r="P44" s="53">
        <f t="shared" si="6"/>
        <v>0.6</v>
      </c>
      <c r="Q44" s="54">
        <f t="shared" si="6"/>
        <v>0</v>
      </c>
      <c r="R44" s="105">
        <f t="shared" si="6"/>
        <v>3.4</v>
      </c>
      <c r="S44" s="106">
        <f t="shared" si="6"/>
        <v>3.4</v>
      </c>
      <c r="T44" s="106">
        <f t="shared" si="6"/>
        <v>0</v>
      </c>
      <c r="U44" s="107">
        <f t="shared" si="6"/>
        <v>0</v>
      </c>
      <c r="V44" s="358"/>
      <c r="W44" s="222"/>
      <c r="X44" s="222"/>
      <c r="Y44" s="222"/>
      <c r="Z44" s="222"/>
    </row>
    <row r="45" spans="2:26" s="6" customFormat="1" ht="13.5" thickBot="1" x14ac:dyDescent="0.25">
      <c r="B45" s="302"/>
      <c r="C45" s="305"/>
      <c r="D45" s="326"/>
      <c r="E45" s="423"/>
      <c r="F45" s="331"/>
      <c r="G45" s="294"/>
      <c r="H45" s="275"/>
      <c r="I45" s="56" t="s">
        <v>89</v>
      </c>
      <c r="J45" s="52">
        <f t="shared" ref="J45:U45" si="7">J52</f>
        <v>3.2</v>
      </c>
      <c r="K45" s="53">
        <f t="shared" si="7"/>
        <v>3.2</v>
      </c>
      <c r="L45" s="53">
        <f t="shared" si="7"/>
        <v>0</v>
      </c>
      <c r="M45" s="54">
        <f t="shared" si="7"/>
        <v>0</v>
      </c>
      <c r="N45" s="52">
        <f t="shared" si="7"/>
        <v>3.2</v>
      </c>
      <c r="O45" s="53">
        <f t="shared" si="7"/>
        <v>3.2</v>
      </c>
      <c r="P45" s="53">
        <f t="shared" si="7"/>
        <v>0</v>
      </c>
      <c r="Q45" s="54">
        <f t="shared" si="7"/>
        <v>0</v>
      </c>
      <c r="R45" s="105">
        <f t="shared" si="7"/>
        <v>2.6</v>
      </c>
      <c r="S45" s="106">
        <f t="shared" si="7"/>
        <v>2.6</v>
      </c>
      <c r="T45" s="106">
        <f t="shared" si="7"/>
        <v>0</v>
      </c>
      <c r="U45" s="107">
        <f t="shared" si="7"/>
        <v>0</v>
      </c>
      <c r="V45" s="358"/>
      <c r="W45" s="222"/>
      <c r="X45" s="222"/>
      <c r="Y45" s="222"/>
      <c r="Z45" s="222"/>
    </row>
    <row r="46" spans="2:26" s="6" customFormat="1" ht="12.75" customHeight="1" x14ac:dyDescent="0.2">
      <c r="B46" s="300" t="s">
        <v>16</v>
      </c>
      <c r="C46" s="303" t="s">
        <v>16</v>
      </c>
      <c r="D46" s="325" t="s">
        <v>18</v>
      </c>
      <c r="E46" s="321" t="s">
        <v>39</v>
      </c>
      <c r="F46" s="290" t="s">
        <v>78</v>
      </c>
      <c r="G46" s="323"/>
      <c r="H46" s="274"/>
      <c r="I46" s="77" t="s">
        <v>76</v>
      </c>
      <c r="J46" s="84">
        <v>213.4</v>
      </c>
      <c r="K46" s="85">
        <v>213.4</v>
      </c>
      <c r="L46" s="85">
        <v>161</v>
      </c>
      <c r="M46" s="86">
        <v>0</v>
      </c>
      <c r="N46" s="78">
        <v>157.6</v>
      </c>
      <c r="O46" s="79">
        <v>157.6</v>
      </c>
      <c r="P46" s="79">
        <v>119.4</v>
      </c>
      <c r="Q46" s="80">
        <v>0</v>
      </c>
      <c r="R46" s="43">
        <v>157.30000000000001</v>
      </c>
      <c r="S46" s="40">
        <v>157.30000000000001</v>
      </c>
      <c r="T46" s="40">
        <v>119.4</v>
      </c>
      <c r="U46" s="41">
        <v>0</v>
      </c>
      <c r="V46" s="358"/>
      <c r="W46" s="222"/>
      <c r="X46" s="222"/>
      <c r="Y46" s="222"/>
      <c r="Z46" s="222"/>
    </row>
    <row r="47" spans="2:26" s="6" customFormat="1" ht="12.75" x14ac:dyDescent="0.2">
      <c r="B47" s="301"/>
      <c r="C47" s="304"/>
      <c r="D47" s="327"/>
      <c r="E47" s="335"/>
      <c r="F47" s="291"/>
      <c r="G47" s="328"/>
      <c r="H47" s="276"/>
      <c r="I47" s="77" t="s">
        <v>17</v>
      </c>
      <c r="J47" s="84">
        <v>134.5</v>
      </c>
      <c r="K47" s="85">
        <v>134.5</v>
      </c>
      <c r="L47" s="85">
        <v>69.3</v>
      </c>
      <c r="M47" s="86">
        <v>0</v>
      </c>
      <c r="N47" s="78">
        <v>134.5</v>
      </c>
      <c r="O47" s="79">
        <v>134.5</v>
      </c>
      <c r="P47" s="79">
        <v>110.9</v>
      </c>
      <c r="Q47" s="80">
        <v>0</v>
      </c>
      <c r="R47" s="43">
        <v>80.599999999999994</v>
      </c>
      <c r="S47" s="40">
        <v>80.599999999999994</v>
      </c>
      <c r="T47" s="40">
        <f>49.7</f>
        <v>49.7</v>
      </c>
      <c r="U47" s="41">
        <v>0</v>
      </c>
      <c r="V47" s="358"/>
      <c r="W47" s="222"/>
      <c r="X47" s="265"/>
      <c r="Y47" s="222"/>
      <c r="Z47" s="222"/>
    </row>
    <row r="48" spans="2:26" s="6" customFormat="1" ht="12.75" x14ac:dyDescent="0.2">
      <c r="B48" s="301"/>
      <c r="C48" s="304"/>
      <c r="D48" s="327"/>
      <c r="E48" s="335"/>
      <c r="F48" s="291"/>
      <c r="G48" s="328"/>
      <c r="H48" s="276"/>
      <c r="I48" s="77" t="s">
        <v>81</v>
      </c>
      <c r="J48" s="84">
        <v>2</v>
      </c>
      <c r="K48" s="85">
        <v>2</v>
      </c>
      <c r="L48" s="85">
        <v>0</v>
      </c>
      <c r="M48" s="86">
        <v>0</v>
      </c>
      <c r="N48" s="78">
        <v>2</v>
      </c>
      <c r="O48" s="79">
        <v>2</v>
      </c>
      <c r="P48" s="79">
        <v>0</v>
      </c>
      <c r="Q48" s="80">
        <v>0</v>
      </c>
      <c r="R48" s="43">
        <v>0</v>
      </c>
      <c r="S48" s="40">
        <v>0</v>
      </c>
      <c r="T48" s="40">
        <v>0</v>
      </c>
      <c r="U48" s="41">
        <v>0</v>
      </c>
      <c r="V48" s="358"/>
      <c r="W48" s="222"/>
      <c r="X48" s="222"/>
      <c r="Y48" s="222"/>
      <c r="Z48" s="222"/>
    </row>
    <row r="49" spans="2:26" s="6" customFormat="1" ht="13.5" thickBot="1" x14ac:dyDescent="0.25">
      <c r="B49" s="302"/>
      <c r="C49" s="305"/>
      <c r="D49" s="326"/>
      <c r="E49" s="322"/>
      <c r="F49" s="294"/>
      <c r="G49" s="324"/>
      <c r="H49" s="275"/>
      <c r="I49" s="77" t="s">
        <v>87</v>
      </c>
      <c r="J49" s="84">
        <v>1.6</v>
      </c>
      <c r="K49" s="85">
        <v>1.6</v>
      </c>
      <c r="L49" s="85">
        <v>0</v>
      </c>
      <c r="M49" s="86">
        <v>0</v>
      </c>
      <c r="N49" s="78">
        <v>1.6</v>
      </c>
      <c r="O49" s="79">
        <v>1.6</v>
      </c>
      <c r="P49" s="79">
        <v>0</v>
      </c>
      <c r="Q49" s="80">
        <v>0</v>
      </c>
      <c r="R49" s="43">
        <v>0</v>
      </c>
      <c r="S49" s="40">
        <v>0</v>
      </c>
      <c r="T49" s="40">
        <v>0</v>
      </c>
      <c r="U49" s="41">
        <v>0</v>
      </c>
      <c r="V49" s="358"/>
      <c r="W49" s="222"/>
      <c r="X49" s="222"/>
      <c r="Y49" s="222"/>
      <c r="Z49" s="222"/>
    </row>
    <row r="50" spans="2:26" s="6" customFormat="1" ht="12.75" customHeight="1" x14ac:dyDescent="0.2">
      <c r="B50" s="300" t="s">
        <v>16</v>
      </c>
      <c r="C50" s="303" t="s">
        <v>16</v>
      </c>
      <c r="D50" s="325" t="s">
        <v>18</v>
      </c>
      <c r="E50" s="321" t="s">
        <v>40</v>
      </c>
      <c r="F50" s="290" t="s">
        <v>78</v>
      </c>
      <c r="G50" s="323" t="s">
        <v>114</v>
      </c>
      <c r="H50" s="274" t="s">
        <v>123</v>
      </c>
      <c r="I50" s="77" t="s">
        <v>76</v>
      </c>
      <c r="J50" s="78">
        <v>345.3</v>
      </c>
      <c r="K50" s="79">
        <v>345.3</v>
      </c>
      <c r="L50" s="79">
        <v>259.3</v>
      </c>
      <c r="M50" s="80">
        <v>0</v>
      </c>
      <c r="N50" s="78">
        <v>352.2</v>
      </c>
      <c r="O50" s="79">
        <v>352.2</v>
      </c>
      <c r="P50" s="79">
        <v>259.3</v>
      </c>
      <c r="Q50" s="80">
        <v>0</v>
      </c>
      <c r="R50" s="43">
        <v>352.4</v>
      </c>
      <c r="S50" s="40">
        <v>352.4</v>
      </c>
      <c r="T50" s="40">
        <v>265.2</v>
      </c>
      <c r="U50" s="41">
        <v>0</v>
      </c>
      <c r="V50" s="358"/>
      <c r="W50" s="222"/>
      <c r="X50" s="222"/>
      <c r="Y50" s="222"/>
      <c r="Z50" s="222"/>
    </row>
    <row r="51" spans="2:26" s="6" customFormat="1" ht="12.75" x14ac:dyDescent="0.2">
      <c r="B51" s="301"/>
      <c r="C51" s="304"/>
      <c r="D51" s="327"/>
      <c r="E51" s="335"/>
      <c r="F51" s="291"/>
      <c r="G51" s="328"/>
      <c r="H51" s="276"/>
      <c r="I51" s="77" t="s">
        <v>17</v>
      </c>
      <c r="J51" s="78">
        <v>170.3</v>
      </c>
      <c r="K51" s="79">
        <v>170.3</v>
      </c>
      <c r="L51" s="79">
        <v>79.3</v>
      </c>
      <c r="M51" s="80">
        <v>0</v>
      </c>
      <c r="N51" s="78">
        <v>170.3</v>
      </c>
      <c r="O51" s="79">
        <v>170.3</v>
      </c>
      <c r="P51" s="79">
        <v>79.3</v>
      </c>
      <c r="Q51" s="80">
        <v>0</v>
      </c>
      <c r="R51" s="43">
        <f>167.8</f>
        <v>167.8</v>
      </c>
      <c r="S51" s="40">
        <f>167.8</f>
        <v>167.8</v>
      </c>
      <c r="T51" s="40">
        <v>86.1</v>
      </c>
      <c r="U51" s="41">
        <v>0</v>
      </c>
      <c r="V51" s="358"/>
      <c r="W51" s="222"/>
      <c r="X51" s="222"/>
      <c r="Y51" s="222"/>
      <c r="Z51" s="222"/>
    </row>
    <row r="52" spans="2:26" s="6" customFormat="1" ht="12.75" x14ac:dyDescent="0.2">
      <c r="B52" s="301"/>
      <c r="C52" s="304"/>
      <c r="D52" s="327"/>
      <c r="E52" s="335"/>
      <c r="F52" s="291"/>
      <c r="G52" s="328"/>
      <c r="H52" s="276"/>
      <c r="I52" s="77" t="s">
        <v>89</v>
      </c>
      <c r="J52" s="78">
        <v>3.2</v>
      </c>
      <c r="K52" s="79">
        <v>3.2</v>
      </c>
      <c r="L52" s="79">
        <v>0</v>
      </c>
      <c r="M52" s="80">
        <v>0</v>
      </c>
      <c r="N52" s="78">
        <v>3.2</v>
      </c>
      <c r="O52" s="79">
        <v>3.2</v>
      </c>
      <c r="P52" s="79">
        <v>0</v>
      </c>
      <c r="Q52" s="80">
        <v>0</v>
      </c>
      <c r="R52" s="43">
        <v>2.6</v>
      </c>
      <c r="S52" s="40">
        <v>2.6</v>
      </c>
      <c r="T52" s="40">
        <v>0</v>
      </c>
      <c r="U52" s="41">
        <v>0</v>
      </c>
      <c r="V52" s="358"/>
      <c r="W52" s="222"/>
      <c r="X52" s="222"/>
      <c r="Y52" s="222"/>
      <c r="Z52" s="222"/>
    </row>
    <row r="53" spans="2:26" s="6" customFormat="1" ht="13.5" thickBot="1" x14ac:dyDescent="0.25">
      <c r="B53" s="301"/>
      <c r="C53" s="304"/>
      <c r="D53" s="327"/>
      <c r="E53" s="335"/>
      <c r="F53" s="291"/>
      <c r="G53" s="328"/>
      <c r="H53" s="276"/>
      <c r="I53" s="77" t="s">
        <v>87</v>
      </c>
      <c r="J53" s="78">
        <v>3.7</v>
      </c>
      <c r="K53" s="79">
        <v>3.7</v>
      </c>
      <c r="L53" s="79">
        <v>0</v>
      </c>
      <c r="M53" s="80">
        <v>0</v>
      </c>
      <c r="N53" s="78">
        <v>3.7</v>
      </c>
      <c r="O53" s="79">
        <v>3.7</v>
      </c>
      <c r="P53" s="79">
        <v>0</v>
      </c>
      <c r="Q53" s="80">
        <v>0</v>
      </c>
      <c r="R53" s="43">
        <v>3.4</v>
      </c>
      <c r="S53" s="40">
        <v>3.4</v>
      </c>
      <c r="T53" s="40">
        <v>0</v>
      </c>
      <c r="U53" s="41">
        <v>0</v>
      </c>
      <c r="V53" s="358"/>
    </row>
    <row r="54" spans="2:26" s="6" customFormat="1" ht="23.25" customHeight="1" x14ac:dyDescent="0.2">
      <c r="B54" s="300" t="s">
        <v>16</v>
      </c>
      <c r="C54" s="303" t="s">
        <v>16</v>
      </c>
      <c r="D54" s="333" t="s">
        <v>18</v>
      </c>
      <c r="E54" s="321" t="s">
        <v>41</v>
      </c>
      <c r="F54" s="290" t="s">
        <v>78</v>
      </c>
      <c r="G54" s="323" t="s">
        <v>114</v>
      </c>
      <c r="H54" s="332" t="s">
        <v>123</v>
      </c>
      <c r="I54" s="77" t="s">
        <v>76</v>
      </c>
      <c r="J54" s="78"/>
      <c r="K54" s="79"/>
      <c r="L54" s="79"/>
      <c r="M54" s="80"/>
      <c r="N54" s="78">
        <v>42.5</v>
      </c>
      <c r="O54" s="79">
        <v>42.5</v>
      </c>
      <c r="P54" s="79">
        <v>31.7</v>
      </c>
      <c r="Q54" s="80">
        <v>0</v>
      </c>
      <c r="R54" s="43">
        <v>42.6</v>
      </c>
      <c r="S54" s="40">
        <v>42.6</v>
      </c>
      <c r="T54" s="40">
        <v>31.7</v>
      </c>
      <c r="U54" s="41">
        <v>0</v>
      </c>
      <c r="V54" s="358"/>
      <c r="Z54" s="140"/>
    </row>
    <row r="55" spans="2:26" s="6" customFormat="1" ht="23.25" customHeight="1" thickBot="1" x14ac:dyDescent="0.25">
      <c r="B55" s="302"/>
      <c r="C55" s="305"/>
      <c r="D55" s="336"/>
      <c r="E55" s="322"/>
      <c r="F55" s="294"/>
      <c r="G55" s="324"/>
      <c r="H55" s="435"/>
      <c r="I55" s="77" t="s">
        <v>17</v>
      </c>
      <c r="J55" s="78"/>
      <c r="K55" s="79"/>
      <c r="L55" s="79"/>
      <c r="M55" s="80"/>
      <c r="N55" s="78"/>
      <c r="O55" s="79"/>
      <c r="P55" s="79"/>
      <c r="Q55" s="80"/>
      <c r="R55" s="43">
        <f>26.4+0.2</f>
        <v>26.599999999999998</v>
      </c>
      <c r="S55" s="40">
        <f>26.4+0.2</f>
        <v>26.599999999999998</v>
      </c>
      <c r="T55" s="40">
        <f>12.6</f>
        <v>12.6</v>
      </c>
      <c r="U55" s="41">
        <v>0</v>
      </c>
      <c r="V55" s="358"/>
    </row>
    <row r="56" spans="2:26" s="6" customFormat="1" ht="25.5" customHeight="1" x14ac:dyDescent="0.2">
      <c r="B56" s="300" t="s">
        <v>16</v>
      </c>
      <c r="C56" s="303" t="s">
        <v>16</v>
      </c>
      <c r="D56" s="325" t="s">
        <v>18</v>
      </c>
      <c r="E56" s="321" t="s">
        <v>42</v>
      </c>
      <c r="F56" s="290" t="s">
        <v>78</v>
      </c>
      <c r="G56" s="323" t="s">
        <v>113</v>
      </c>
      <c r="H56" s="332" t="s">
        <v>122</v>
      </c>
      <c r="I56" s="77" t="s">
        <v>76</v>
      </c>
      <c r="J56" s="78">
        <v>396.8</v>
      </c>
      <c r="K56" s="79">
        <v>396.8</v>
      </c>
      <c r="L56" s="79">
        <v>295.39999999999998</v>
      </c>
      <c r="M56" s="80">
        <v>0</v>
      </c>
      <c r="N56" s="78">
        <v>388</v>
      </c>
      <c r="O56" s="79">
        <v>388</v>
      </c>
      <c r="P56" s="79">
        <v>295.39999999999998</v>
      </c>
      <c r="Q56" s="80">
        <v>0</v>
      </c>
      <c r="R56" s="43">
        <v>388</v>
      </c>
      <c r="S56" s="40">
        <v>388</v>
      </c>
      <c r="T56" s="40">
        <v>285.10000000000002</v>
      </c>
      <c r="U56" s="41">
        <v>0</v>
      </c>
      <c r="V56" s="358"/>
    </row>
    <row r="57" spans="2:26" s="6" customFormat="1" ht="22.5" customHeight="1" thickBot="1" x14ac:dyDescent="0.25">
      <c r="B57" s="302"/>
      <c r="C57" s="305"/>
      <c r="D57" s="326"/>
      <c r="E57" s="322"/>
      <c r="F57" s="294"/>
      <c r="G57" s="324"/>
      <c r="H57" s="435"/>
      <c r="I57" s="77" t="s">
        <v>17</v>
      </c>
      <c r="J57" s="78">
        <v>184.5</v>
      </c>
      <c r="K57" s="79">
        <v>184.5</v>
      </c>
      <c r="L57" s="79">
        <v>65.900000000000006</v>
      </c>
      <c r="M57" s="80">
        <v>0</v>
      </c>
      <c r="N57" s="78">
        <v>184.5</v>
      </c>
      <c r="O57" s="79">
        <v>184.5</v>
      </c>
      <c r="P57" s="79">
        <v>65.900000000000006</v>
      </c>
      <c r="Q57" s="80">
        <v>0</v>
      </c>
      <c r="R57" s="43">
        <f>5.6+162.2+1.9</f>
        <v>169.7</v>
      </c>
      <c r="S57" s="40">
        <f>5.6+162.2+1.9</f>
        <v>169.7</v>
      </c>
      <c r="T57" s="40">
        <f>85</f>
        <v>85</v>
      </c>
      <c r="U57" s="41">
        <v>0</v>
      </c>
      <c r="V57" s="358"/>
    </row>
    <row r="58" spans="2:26" s="6" customFormat="1" ht="29.25" customHeight="1" x14ac:dyDescent="0.2">
      <c r="B58" s="300" t="s">
        <v>16</v>
      </c>
      <c r="C58" s="303" t="s">
        <v>16</v>
      </c>
      <c r="D58" s="333" t="s">
        <v>18</v>
      </c>
      <c r="E58" s="321" t="s">
        <v>93</v>
      </c>
      <c r="F58" s="290" t="s">
        <v>78</v>
      </c>
      <c r="G58" s="323" t="s">
        <v>113</v>
      </c>
      <c r="H58" s="332" t="s">
        <v>122</v>
      </c>
      <c r="I58" s="77" t="s">
        <v>76</v>
      </c>
      <c r="J58" s="78"/>
      <c r="K58" s="79"/>
      <c r="L58" s="79"/>
      <c r="M58" s="80"/>
      <c r="N58" s="78">
        <v>55.3</v>
      </c>
      <c r="O58" s="79">
        <v>55.3</v>
      </c>
      <c r="P58" s="79">
        <v>41.2</v>
      </c>
      <c r="Q58" s="80">
        <v>0</v>
      </c>
      <c r="R58" s="43">
        <v>55.6</v>
      </c>
      <c r="S58" s="40">
        <v>55.6</v>
      </c>
      <c r="T58" s="40">
        <v>41.5</v>
      </c>
      <c r="U58" s="41">
        <v>0</v>
      </c>
      <c r="V58" s="358"/>
    </row>
    <row r="59" spans="2:26" s="6" customFormat="1" ht="21" customHeight="1" thickBot="1" x14ac:dyDescent="0.25">
      <c r="B59" s="301"/>
      <c r="C59" s="304"/>
      <c r="D59" s="334"/>
      <c r="E59" s="322"/>
      <c r="F59" s="294"/>
      <c r="G59" s="324"/>
      <c r="H59" s="435"/>
      <c r="I59" s="77" t="s">
        <v>17</v>
      </c>
      <c r="J59" s="78"/>
      <c r="K59" s="79"/>
      <c r="L59" s="79"/>
      <c r="M59" s="80"/>
      <c r="N59" s="78"/>
      <c r="O59" s="79"/>
      <c r="P59" s="79"/>
      <c r="Q59" s="80"/>
      <c r="R59" s="43">
        <f>38.9</f>
        <v>38.9</v>
      </c>
      <c r="S59" s="40">
        <v>38.9</v>
      </c>
      <c r="T59" s="40">
        <v>17.5</v>
      </c>
      <c r="U59" s="41">
        <v>0</v>
      </c>
      <c r="V59" s="358"/>
    </row>
    <row r="60" spans="2:26" s="6" customFormat="1" ht="31.5" customHeight="1" x14ac:dyDescent="0.2">
      <c r="B60" s="300" t="s">
        <v>16</v>
      </c>
      <c r="C60" s="303" t="s">
        <v>16</v>
      </c>
      <c r="D60" s="333" t="s">
        <v>18</v>
      </c>
      <c r="E60" s="321" t="s">
        <v>94</v>
      </c>
      <c r="F60" s="290" t="s">
        <v>78</v>
      </c>
      <c r="G60" s="323" t="s">
        <v>113</v>
      </c>
      <c r="H60" s="332" t="s">
        <v>122</v>
      </c>
      <c r="I60" s="77" t="s">
        <v>76</v>
      </c>
      <c r="J60" s="78"/>
      <c r="K60" s="79"/>
      <c r="L60" s="79"/>
      <c r="M60" s="80"/>
      <c r="N60" s="78">
        <v>45.2</v>
      </c>
      <c r="O60" s="79">
        <v>45.2</v>
      </c>
      <c r="P60" s="79">
        <v>33.6</v>
      </c>
      <c r="Q60" s="80">
        <v>0</v>
      </c>
      <c r="R60" s="43">
        <v>45.4</v>
      </c>
      <c r="S60" s="40">
        <v>45.4</v>
      </c>
      <c r="T60" s="40">
        <v>33.799999999999997</v>
      </c>
      <c r="U60" s="41">
        <v>0</v>
      </c>
      <c r="V60" s="358"/>
    </row>
    <row r="61" spans="2:26" s="6" customFormat="1" ht="17.25" customHeight="1" thickBot="1" x14ac:dyDescent="0.25">
      <c r="B61" s="302"/>
      <c r="C61" s="305"/>
      <c r="D61" s="336"/>
      <c r="E61" s="322"/>
      <c r="F61" s="294"/>
      <c r="G61" s="324"/>
      <c r="H61" s="275"/>
      <c r="I61" s="77" t="s">
        <v>17</v>
      </c>
      <c r="J61" s="78"/>
      <c r="K61" s="79"/>
      <c r="L61" s="79"/>
      <c r="M61" s="80"/>
      <c r="N61" s="78"/>
      <c r="O61" s="79"/>
      <c r="P61" s="79"/>
      <c r="Q61" s="80"/>
      <c r="R61" s="43">
        <f>30.8</f>
        <v>30.8</v>
      </c>
      <c r="S61" s="40">
        <f>30.8</f>
        <v>30.8</v>
      </c>
      <c r="T61" s="40">
        <f>14.2</f>
        <v>14.2</v>
      </c>
      <c r="U61" s="41">
        <v>0</v>
      </c>
      <c r="V61" s="358"/>
    </row>
    <row r="62" spans="2:26" s="6" customFormat="1" ht="27.75" customHeight="1" x14ac:dyDescent="0.2">
      <c r="B62" s="300" t="s">
        <v>16</v>
      </c>
      <c r="C62" s="303" t="s">
        <v>16</v>
      </c>
      <c r="D62" s="325" t="s">
        <v>18</v>
      </c>
      <c r="E62" s="321" t="s">
        <v>43</v>
      </c>
      <c r="F62" s="290" t="s">
        <v>78</v>
      </c>
      <c r="G62" s="323" t="s">
        <v>117</v>
      </c>
      <c r="H62" s="274" t="s">
        <v>126</v>
      </c>
      <c r="I62" s="38" t="s">
        <v>76</v>
      </c>
      <c r="J62" s="43">
        <v>328.7</v>
      </c>
      <c r="K62" s="40">
        <v>328.7</v>
      </c>
      <c r="L62" s="40">
        <v>244.5</v>
      </c>
      <c r="M62" s="41">
        <v>0</v>
      </c>
      <c r="N62" s="43">
        <v>331.6</v>
      </c>
      <c r="O62" s="40">
        <v>331.6</v>
      </c>
      <c r="P62" s="40">
        <v>244.5</v>
      </c>
      <c r="Q62" s="41">
        <v>0</v>
      </c>
      <c r="R62" s="43">
        <v>331.5</v>
      </c>
      <c r="S62" s="40">
        <v>331.5</v>
      </c>
      <c r="T62" s="40">
        <v>242.4</v>
      </c>
      <c r="U62" s="41">
        <v>0</v>
      </c>
      <c r="V62" s="358"/>
    </row>
    <row r="63" spans="2:26" s="6" customFormat="1" ht="20.25" customHeight="1" thickBot="1" x14ac:dyDescent="0.25">
      <c r="B63" s="302"/>
      <c r="C63" s="305"/>
      <c r="D63" s="326"/>
      <c r="E63" s="322"/>
      <c r="F63" s="294"/>
      <c r="G63" s="324"/>
      <c r="H63" s="275"/>
      <c r="I63" s="38" t="s">
        <v>17</v>
      </c>
      <c r="J63" s="43">
        <v>118.6</v>
      </c>
      <c r="K63" s="40">
        <v>118.6</v>
      </c>
      <c r="L63" s="40">
        <v>54.4</v>
      </c>
      <c r="M63" s="41">
        <v>0</v>
      </c>
      <c r="N63" s="43">
        <v>118.6</v>
      </c>
      <c r="O63" s="40">
        <v>118.6</v>
      </c>
      <c r="P63" s="40">
        <v>54.4</v>
      </c>
      <c r="Q63" s="41">
        <v>0</v>
      </c>
      <c r="R63" s="43">
        <f>0.5+135.4+1.5</f>
        <v>137.4</v>
      </c>
      <c r="S63" s="40">
        <f>0.5+135.4+1.5</f>
        <v>137.4</v>
      </c>
      <c r="T63" s="40">
        <f>67.6</f>
        <v>67.599999999999994</v>
      </c>
      <c r="U63" s="41">
        <v>0</v>
      </c>
      <c r="V63" s="358"/>
    </row>
    <row r="64" spans="2:26" s="6" customFormat="1" ht="42.75" customHeight="1" x14ac:dyDescent="0.2">
      <c r="B64" s="300" t="s">
        <v>16</v>
      </c>
      <c r="C64" s="303" t="s">
        <v>16</v>
      </c>
      <c r="D64" s="325" t="s">
        <v>18</v>
      </c>
      <c r="E64" s="321" t="s">
        <v>95</v>
      </c>
      <c r="F64" s="290" t="s">
        <v>78</v>
      </c>
      <c r="G64" s="323" t="s">
        <v>117</v>
      </c>
      <c r="H64" s="274" t="s">
        <v>126</v>
      </c>
      <c r="I64" s="38" t="s">
        <v>76</v>
      </c>
      <c r="J64" s="26"/>
      <c r="K64" s="27"/>
      <c r="L64" s="27"/>
      <c r="M64" s="41"/>
      <c r="N64" s="43">
        <v>31.1</v>
      </c>
      <c r="O64" s="40">
        <v>31.1</v>
      </c>
      <c r="P64" s="40">
        <v>23.5</v>
      </c>
      <c r="Q64" s="41">
        <v>0</v>
      </c>
      <c r="R64" s="43">
        <v>31.3</v>
      </c>
      <c r="S64" s="40">
        <v>31.3</v>
      </c>
      <c r="T64" s="40">
        <v>23.5</v>
      </c>
      <c r="U64" s="41">
        <v>0</v>
      </c>
      <c r="V64" s="358"/>
    </row>
    <row r="65" spans="2:29" s="6" customFormat="1" ht="13.5" thickBot="1" x14ac:dyDescent="0.25">
      <c r="B65" s="302"/>
      <c r="C65" s="305"/>
      <c r="D65" s="326"/>
      <c r="E65" s="322"/>
      <c r="F65" s="294"/>
      <c r="G65" s="324"/>
      <c r="H65" s="275"/>
      <c r="I65" s="38" t="s">
        <v>17</v>
      </c>
      <c r="J65" s="26"/>
      <c r="K65" s="27"/>
      <c r="L65" s="27"/>
      <c r="M65" s="41"/>
      <c r="N65" s="43"/>
      <c r="O65" s="40"/>
      <c r="P65" s="40"/>
      <c r="Q65" s="41"/>
      <c r="R65" s="43">
        <f>32.6</f>
        <v>32.6</v>
      </c>
      <c r="S65" s="40">
        <f>32.6</f>
        <v>32.6</v>
      </c>
      <c r="T65" s="40">
        <f>16.5</f>
        <v>16.5</v>
      </c>
      <c r="U65" s="41">
        <v>0</v>
      </c>
      <c r="V65" s="358"/>
    </row>
    <row r="66" spans="2:29" s="6" customFormat="1" ht="18" customHeight="1" x14ac:dyDescent="0.2">
      <c r="B66" s="300" t="s">
        <v>16</v>
      </c>
      <c r="C66" s="303" t="s">
        <v>16</v>
      </c>
      <c r="D66" s="325" t="s">
        <v>18</v>
      </c>
      <c r="E66" s="321" t="s">
        <v>44</v>
      </c>
      <c r="F66" s="290" t="s">
        <v>78</v>
      </c>
      <c r="G66" s="323"/>
      <c r="H66" s="274"/>
      <c r="I66" s="77" t="s">
        <v>76</v>
      </c>
      <c r="J66" s="78">
        <v>147.30000000000001</v>
      </c>
      <c r="K66" s="79">
        <v>147.30000000000001</v>
      </c>
      <c r="L66" s="79">
        <v>111.4</v>
      </c>
      <c r="M66" s="80">
        <v>0</v>
      </c>
      <c r="N66" s="78">
        <v>108.2</v>
      </c>
      <c r="O66" s="79">
        <v>108.2</v>
      </c>
      <c r="P66" s="79">
        <v>81.900000000000006</v>
      </c>
      <c r="Q66" s="80">
        <v>0</v>
      </c>
      <c r="R66" s="43">
        <v>107.9</v>
      </c>
      <c r="S66" s="40">
        <v>107.9</v>
      </c>
      <c r="T66" s="40">
        <v>81.7</v>
      </c>
      <c r="U66" s="41">
        <v>0</v>
      </c>
      <c r="V66" s="358"/>
      <c r="AC66" s="6" t="s">
        <v>112</v>
      </c>
    </row>
    <row r="67" spans="2:29" s="6" customFormat="1" ht="21" customHeight="1" thickBot="1" x14ac:dyDescent="0.25">
      <c r="B67" s="302"/>
      <c r="C67" s="305"/>
      <c r="D67" s="326"/>
      <c r="E67" s="322"/>
      <c r="F67" s="294"/>
      <c r="G67" s="324"/>
      <c r="H67" s="275"/>
      <c r="I67" s="77" t="s">
        <v>17</v>
      </c>
      <c r="J67" s="78">
        <v>84.6</v>
      </c>
      <c r="K67" s="79">
        <v>84.6</v>
      </c>
      <c r="L67" s="79">
        <v>47.8</v>
      </c>
      <c r="M67" s="80">
        <v>0</v>
      </c>
      <c r="N67" s="78">
        <v>84.6</v>
      </c>
      <c r="O67" s="79">
        <v>84.6</v>
      </c>
      <c r="P67" s="79">
        <v>77.3</v>
      </c>
      <c r="Q67" s="80">
        <v>0</v>
      </c>
      <c r="R67" s="43">
        <f>0.5+50.9</f>
        <v>51.4</v>
      </c>
      <c r="S67" s="40">
        <f>0.5+50.9</f>
        <v>51.4</v>
      </c>
      <c r="T67" s="40">
        <f>31.6</f>
        <v>31.6</v>
      </c>
      <c r="U67" s="41">
        <v>0</v>
      </c>
      <c r="V67" s="358"/>
    </row>
    <row r="68" spans="2:29" s="6" customFormat="1" ht="21" customHeight="1" x14ac:dyDescent="0.2">
      <c r="B68" s="300" t="s">
        <v>16</v>
      </c>
      <c r="C68" s="303" t="s">
        <v>16</v>
      </c>
      <c r="D68" s="325" t="s">
        <v>18</v>
      </c>
      <c r="E68" s="321" t="s">
        <v>45</v>
      </c>
      <c r="F68" s="290" t="s">
        <v>78</v>
      </c>
      <c r="G68" s="323"/>
      <c r="H68" s="274"/>
      <c r="I68" s="77" t="s">
        <v>76</v>
      </c>
      <c r="J68" s="78">
        <v>160.9</v>
      </c>
      <c r="K68" s="79">
        <v>160.9</v>
      </c>
      <c r="L68" s="79">
        <v>121.8</v>
      </c>
      <c r="M68" s="80">
        <v>0</v>
      </c>
      <c r="N68" s="78">
        <v>113.2</v>
      </c>
      <c r="O68" s="79">
        <v>113.2</v>
      </c>
      <c r="P68" s="79">
        <v>85.4</v>
      </c>
      <c r="Q68" s="80">
        <v>0</v>
      </c>
      <c r="R68" s="43">
        <v>113</v>
      </c>
      <c r="S68" s="40">
        <v>113</v>
      </c>
      <c r="T68" s="40">
        <v>86.2</v>
      </c>
      <c r="U68" s="41">
        <v>0</v>
      </c>
      <c r="V68" s="358"/>
      <c r="W68" s="6" t="s">
        <v>97</v>
      </c>
    </row>
    <row r="69" spans="2:29" s="6" customFormat="1" ht="17.25" customHeight="1" thickBot="1" x14ac:dyDescent="0.25">
      <c r="B69" s="302"/>
      <c r="C69" s="305"/>
      <c r="D69" s="326"/>
      <c r="E69" s="322"/>
      <c r="F69" s="294"/>
      <c r="G69" s="324"/>
      <c r="H69" s="275"/>
      <c r="I69" s="77" t="s">
        <v>17</v>
      </c>
      <c r="J69" s="78">
        <v>118.4</v>
      </c>
      <c r="K69" s="79">
        <v>118.4</v>
      </c>
      <c r="L69" s="79">
        <v>60.1</v>
      </c>
      <c r="M69" s="80">
        <v>0</v>
      </c>
      <c r="N69" s="78">
        <v>118.4</v>
      </c>
      <c r="O69" s="79">
        <v>118.4</v>
      </c>
      <c r="P69" s="79">
        <v>96.5</v>
      </c>
      <c r="Q69" s="80">
        <v>0</v>
      </c>
      <c r="R69" s="43">
        <f>69.6</f>
        <v>69.599999999999994</v>
      </c>
      <c r="S69" s="40">
        <f>69.6</f>
        <v>69.599999999999994</v>
      </c>
      <c r="T69" s="40">
        <f>43.2</f>
        <v>43.2</v>
      </c>
      <c r="U69" s="41">
        <v>0</v>
      </c>
      <c r="V69" s="358"/>
    </row>
    <row r="70" spans="2:29" s="6" customFormat="1" ht="28.5" customHeight="1" x14ac:dyDescent="0.2">
      <c r="B70" s="300" t="s">
        <v>16</v>
      </c>
      <c r="C70" s="303" t="s">
        <v>16</v>
      </c>
      <c r="D70" s="325" t="s">
        <v>18</v>
      </c>
      <c r="E70" s="321" t="s">
        <v>46</v>
      </c>
      <c r="F70" s="290" t="s">
        <v>78</v>
      </c>
      <c r="G70" s="323" t="s">
        <v>115</v>
      </c>
      <c r="H70" s="274" t="s">
        <v>125</v>
      </c>
      <c r="I70" s="77" t="s">
        <v>76</v>
      </c>
      <c r="J70" s="78">
        <v>352.9</v>
      </c>
      <c r="K70" s="79">
        <v>352.9</v>
      </c>
      <c r="L70" s="79">
        <v>265.8</v>
      </c>
      <c r="M70" s="80">
        <v>0</v>
      </c>
      <c r="N70" s="78">
        <v>353.4</v>
      </c>
      <c r="O70" s="79">
        <v>353.4</v>
      </c>
      <c r="P70" s="79">
        <v>265.8</v>
      </c>
      <c r="Q70" s="80">
        <v>0</v>
      </c>
      <c r="R70" s="43">
        <v>353.4</v>
      </c>
      <c r="S70" s="40">
        <v>353.4</v>
      </c>
      <c r="T70" s="40">
        <v>266.2</v>
      </c>
      <c r="U70" s="41">
        <v>0</v>
      </c>
      <c r="V70" s="358"/>
    </row>
    <row r="71" spans="2:29" s="6" customFormat="1" ht="27.75" customHeight="1" thickBot="1" x14ac:dyDescent="0.25">
      <c r="B71" s="302"/>
      <c r="C71" s="305"/>
      <c r="D71" s="326"/>
      <c r="E71" s="322"/>
      <c r="F71" s="294"/>
      <c r="G71" s="324"/>
      <c r="H71" s="275"/>
      <c r="I71" s="77" t="s">
        <v>17</v>
      </c>
      <c r="J71" s="78">
        <v>152.30000000000001</v>
      </c>
      <c r="K71" s="79">
        <v>152.30000000000001</v>
      </c>
      <c r="L71" s="79">
        <v>76.8</v>
      </c>
      <c r="M71" s="80">
        <v>0</v>
      </c>
      <c r="N71" s="78">
        <v>152.30000000000001</v>
      </c>
      <c r="O71" s="79">
        <v>152.30000000000001</v>
      </c>
      <c r="P71" s="79">
        <v>76.8</v>
      </c>
      <c r="Q71" s="80">
        <v>0</v>
      </c>
      <c r="R71" s="43">
        <f>0.9+136.9+2.3</f>
        <v>140.10000000000002</v>
      </c>
      <c r="S71" s="40">
        <f>0.9+136.9+2.3</f>
        <v>140.10000000000002</v>
      </c>
      <c r="T71" s="40">
        <f>71.2</f>
        <v>71.2</v>
      </c>
      <c r="U71" s="41">
        <v>0</v>
      </c>
      <c r="V71" s="358"/>
    </row>
    <row r="72" spans="2:29" s="6" customFormat="1" ht="29.25" customHeight="1" x14ac:dyDescent="0.2">
      <c r="B72" s="300" t="s">
        <v>16</v>
      </c>
      <c r="C72" s="303" t="s">
        <v>16</v>
      </c>
      <c r="D72" s="325" t="s">
        <v>18</v>
      </c>
      <c r="E72" s="321" t="s">
        <v>96</v>
      </c>
      <c r="F72" s="290" t="s">
        <v>78</v>
      </c>
      <c r="G72" s="323" t="s">
        <v>115</v>
      </c>
      <c r="H72" s="274"/>
      <c r="I72" s="77" t="s">
        <v>76</v>
      </c>
      <c r="J72" s="78"/>
      <c r="K72" s="79"/>
      <c r="L72" s="79"/>
      <c r="M72" s="80"/>
      <c r="N72" s="78">
        <v>33.799999999999997</v>
      </c>
      <c r="O72" s="79">
        <v>33.799999999999997</v>
      </c>
      <c r="P72" s="79">
        <v>25.5</v>
      </c>
      <c r="Q72" s="80">
        <v>0</v>
      </c>
      <c r="R72" s="43">
        <v>32.5</v>
      </c>
      <c r="S72" s="40">
        <v>32.5</v>
      </c>
      <c r="T72" s="40">
        <v>24.6</v>
      </c>
      <c r="U72" s="41">
        <v>0</v>
      </c>
      <c r="V72" s="358"/>
    </row>
    <row r="73" spans="2:29" s="6" customFormat="1" ht="24.75" customHeight="1" thickBot="1" x14ac:dyDescent="0.25">
      <c r="B73" s="302"/>
      <c r="C73" s="305"/>
      <c r="D73" s="326"/>
      <c r="E73" s="322"/>
      <c r="F73" s="294"/>
      <c r="G73" s="324"/>
      <c r="H73" s="275"/>
      <c r="I73" s="77" t="s">
        <v>17</v>
      </c>
      <c r="J73" s="78"/>
      <c r="K73" s="79"/>
      <c r="L73" s="79"/>
      <c r="M73" s="80"/>
      <c r="N73" s="78"/>
      <c r="O73" s="79"/>
      <c r="P73" s="79"/>
      <c r="Q73" s="80"/>
      <c r="R73" s="43">
        <f>21.4+0.6</f>
        <v>22</v>
      </c>
      <c r="S73" s="40">
        <f>21.4+0.6</f>
        <v>22</v>
      </c>
      <c r="T73" s="40">
        <f>11.8</f>
        <v>11.8</v>
      </c>
      <c r="U73" s="41">
        <v>0</v>
      </c>
      <c r="V73" s="358"/>
    </row>
    <row r="74" spans="2:29" s="6" customFormat="1" ht="24" customHeight="1" x14ac:dyDescent="0.2">
      <c r="B74" s="300" t="s">
        <v>16</v>
      </c>
      <c r="C74" s="303" t="s">
        <v>16</v>
      </c>
      <c r="D74" s="325" t="s">
        <v>18</v>
      </c>
      <c r="E74" s="321" t="s">
        <v>47</v>
      </c>
      <c r="F74" s="290" t="s">
        <v>78</v>
      </c>
      <c r="G74" s="323" t="s">
        <v>118</v>
      </c>
      <c r="H74" s="274" t="s">
        <v>127</v>
      </c>
      <c r="I74" s="77" t="s">
        <v>76</v>
      </c>
      <c r="J74" s="78">
        <v>352.2</v>
      </c>
      <c r="K74" s="79">
        <v>352.2</v>
      </c>
      <c r="L74" s="79">
        <v>257.10000000000002</v>
      </c>
      <c r="M74" s="80">
        <v>0</v>
      </c>
      <c r="N74" s="78">
        <v>349.1</v>
      </c>
      <c r="O74" s="79">
        <v>349.1</v>
      </c>
      <c r="P74" s="79">
        <v>257.10000000000002</v>
      </c>
      <c r="Q74" s="80">
        <v>0</v>
      </c>
      <c r="R74" s="43">
        <v>349.1</v>
      </c>
      <c r="S74" s="40">
        <v>349.1</v>
      </c>
      <c r="T74" s="40">
        <v>255.6</v>
      </c>
      <c r="U74" s="41">
        <v>0</v>
      </c>
      <c r="V74" s="358"/>
    </row>
    <row r="75" spans="2:29" s="6" customFormat="1" ht="12.75" x14ac:dyDescent="0.2">
      <c r="B75" s="301"/>
      <c r="C75" s="304"/>
      <c r="D75" s="327"/>
      <c r="E75" s="335"/>
      <c r="F75" s="291"/>
      <c r="G75" s="328"/>
      <c r="H75" s="276"/>
      <c r="I75" s="77" t="s">
        <v>17</v>
      </c>
      <c r="J75" s="78">
        <v>157.6</v>
      </c>
      <c r="K75" s="79">
        <v>157.6</v>
      </c>
      <c r="L75" s="79">
        <v>65.900000000000006</v>
      </c>
      <c r="M75" s="80">
        <v>0</v>
      </c>
      <c r="N75" s="78">
        <v>157.6</v>
      </c>
      <c r="O75" s="79">
        <v>157.6</v>
      </c>
      <c r="P75" s="79">
        <v>65.900000000000006</v>
      </c>
      <c r="Q75" s="80">
        <v>0</v>
      </c>
      <c r="R75" s="43">
        <f>1.1+151.9+1.2</f>
        <v>154.19999999999999</v>
      </c>
      <c r="S75" s="40">
        <f>1.1+151.9+1.2</f>
        <v>154.19999999999999</v>
      </c>
      <c r="T75" s="40">
        <f>64.5</f>
        <v>64.5</v>
      </c>
      <c r="U75" s="41">
        <v>0</v>
      </c>
      <c r="V75" s="358"/>
    </row>
    <row r="76" spans="2:29" s="6" customFormat="1" ht="13.5" thickBot="1" x14ac:dyDescent="0.25">
      <c r="B76" s="302"/>
      <c r="C76" s="305"/>
      <c r="D76" s="326"/>
      <c r="E76" s="322"/>
      <c r="F76" s="294"/>
      <c r="G76" s="324"/>
      <c r="H76" s="275"/>
      <c r="I76" s="77" t="s">
        <v>87</v>
      </c>
      <c r="J76" s="78">
        <v>0.8</v>
      </c>
      <c r="K76" s="79">
        <v>0.8</v>
      </c>
      <c r="L76" s="79">
        <v>0.6</v>
      </c>
      <c r="M76" s="80">
        <v>0</v>
      </c>
      <c r="N76" s="78">
        <v>0.8</v>
      </c>
      <c r="O76" s="79">
        <v>0.8</v>
      </c>
      <c r="P76" s="79">
        <v>0.6</v>
      </c>
      <c r="Q76" s="80">
        <v>0</v>
      </c>
      <c r="R76" s="43"/>
      <c r="S76" s="40"/>
      <c r="T76" s="40"/>
      <c r="U76" s="41"/>
      <c r="V76" s="358"/>
    </row>
    <row r="77" spans="2:29" s="6" customFormat="1" ht="26.25" customHeight="1" x14ac:dyDescent="0.2">
      <c r="B77" s="300" t="s">
        <v>16</v>
      </c>
      <c r="C77" s="303" t="s">
        <v>16</v>
      </c>
      <c r="D77" s="325" t="s">
        <v>18</v>
      </c>
      <c r="E77" s="321" t="s">
        <v>48</v>
      </c>
      <c r="F77" s="290" t="s">
        <v>78</v>
      </c>
      <c r="G77" s="323"/>
      <c r="H77" s="274"/>
      <c r="I77" s="77" t="s">
        <v>17</v>
      </c>
      <c r="J77" s="78">
        <v>94.5</v>
      </c>
      <c r="K77" s="79">
        <v>94.5</v>
      </c>
      <c r="L77" s="79">
        <v>51.3</v>
      </c>
      <c r="M77" s="80">
        <v>0</v>
      </c>
      <c r="N77" s="78">
        <v>94.5</v>
      </c>
      <c r="O77" s="79">
        <v>94.5</v>
      </c>
      <c r="P77" s="79">
        <v>51.3</v>
      </c>
      <c r="Q77" s="80">
        <v>0</v>
      </c>
      <c r="R77" s="43">
        <f>0.1+60</f>
        <v>60.1</v>
      </c>
      <c r="S77" s="40">
        <f>0.1+60</f>
        <v>60.1</v>
      </c>
      <c r="T77" s="40">
        <f>38.5</f>
        <v>38.5</v>
      </c>
      <c r="U77" s="41">
        <v>0</v>
      </c>
      <c r="V77" s="358"/>
    </row>
    <row r="78" spans="2:29" s="6" customFormat="1" ht="13.5" thickBot="1" x14ac:dyDescent="0.25">
      <c r="B78" s="302"/>
      <c r="C78" s="305"/>
      <c r="D78" s="326"/>
      <c r="E78" s="322"/>
      <c r="F78" s="294"/>
      <c r="G78" s="324"/>
      <c r="H78" s="275"/>
      <c r="I78" s="77" t="s">
        <v>76</v>
      </c>
      <c r="J78" s="78">
        <v>139.19999999999999</v>
      </c>
      <c r="K78" s="79">
        <v>139.19999999999999</v>
      </c>
      <c r="L78" s="79">
        <v>105.2</v>
      </c>
      <c r="M78" s="80">
        <v>0</v>
      </c>
      <c r="N78" s="78">
        <v>96.6</v>
      </c>
      <c r="O78" s="79">
        <v>96.6</v>
      </c>
      <c r="P78" s="79">
        <v>105.2</v>
      </c>
      <c r="Q78" s="80">
        <v>0</v>
      </c>
      <c r="R78" s="43">
        <v>96.5</v>
      </c>
      <c r="S78" s="40">
        <v>96.5</v>
      </c>
      <c r="T78" s="40">
        <v>73.5</v>
      </c>
      <c r="U78" s="41">
        <v>0</v>
      </c>
      <c r="V78" s="358"/>
    </row>
    <row r="79" spans="2:29" s="6" customFormat="1" ht="17.25" customHeight="1" x14ac:dyDescent="0.2">
      <c r="B79" s="300" t="s">
        <v>16</v>
      </c>
      <c r="C79" s="303" t="s">
        <v>16</v>
      </c>
      <c r="D79" s="325" t="s">
        <v>18</v>
      </c>
      <c r="E79" s="321" t="s">
        <v>49</v>
      </c>
      <c r="F79" s="290" t="s">
        <v>78</v>
      </c>
      <c r="G79" s="323" t="s">
        <v>116</v>
      </c>
      <c r="H79" s="274" t="s">
        <v>124</v>
      </c>
      <c r="I79" s="77" t="s">
        <v>76</v>
      </c>
      <c r="J79" s="78">
        <v>472.4</v>
      </c>
      <c r="K79" s="79">
        <v>472.4</v>
      </c>
      <c r="L79" s="79">
        <v>343.8</v>
      </c>
      <c r="M79" s="80">
        <v>0</v>
      </c>
      <c r="N79" s="78">
        <v>460.3</v>
      </c>
      <c r="O79" s="79">
        <v>460.3</v>
      </c>
      <c r="P79" s="79">
        <v>343.8</v>
      </c>
      <c r="Q79" s="80">
        <v>0</v>
      </c>
      <c r="R79" s="43">
        <v>460.3</v>
      </c>
      <c r="S79" s="40">
        <v>460.3</v>
      </c>
      <c r="T79" s="40">
        <v>325.3</v>
      </c>
      <c r="U79" s="41">
        <v>0</v>
      </c>
      <c r="V79" s="358"/>
    </row>
    <row r="80" spans="2:29" s="6" customFormat="1" ht="35.25" customHeight="1" thickBot="1" x14ac:dyDescent="0.25">
      <c r="B80" s="302"/>
      <c r="C80" s="305"/>
      <c r="D80" s="326"/>
      <c r="E80" s="322"/>
      <c r="F80" s="294"/>
      <c r="G80" s="324"/>
      <c r="H80" s="275"/>
      <c r="I80" s="77" t="s">
        <v>17</v>
      </c>
      <c r="J80" s="78">
        <v>178.4</v>
      </c>
      <c r="K80" s="79">
        <v>178.4</v>
      </c>
      <c r="L80" s="79">
        <v>82</v>
      </c>
      <c r="M80" s="80">
        <v>0</v>
      </c>
      <c r="N80" s="78">
        <v>178.4</v>
      </c>
      <c r="O80" s="79">
        <v>178.4</v>
      </c>
      <c r="P80" s="79">
        <v>82</v>
      </c>
      <c r="Q80" s="80">
        <v>0</v>
      </c>
      <c r="R80" s="43">
        <f>3.1+176.5+2.2+0.2</f>
        <v>181.99999999999997</v>
      </c>
      <c r="S80" s="40">
        <f>3.1+176.5+2.2+0.2</f>
        <v>181.99999999999997</v>
      </c>
      <c r="T80" s="40">
        <f>76.3</f>
        <v>76.3</v>
      </c>
      <c r="U80" s="41">
        <v>0</v>
      </c>
      <c r="V80" s="358"/>
    </row>
    <row r="81" spans="2:22" s="6" customFormat="1" ht="14.25" customHeight="1" x14ac:dyDescent="0.2">
      <c r="B81" s="300" t="s">
        <v>16</v>
      </c>
      <c r="C81" s="303" t="s">
        <v>16</v>
      </c>
      <c r="D81" s="325" t="s">
        <v>18</v>
      </c>
      <c r="E81" s="321" t="s">
        <v>50</v>
      </c>
      <c r="F81" s="290" t="s">
        <v>78</v>
      </c>
      <c r="G81" s="323" t="s">
        <v>119</v>
      </c>
      <c r="H81" s="274" t="s">
        <v>128</v>
      </c>
      <c r="I81" s="77" t="s">
        <v>76</v>
      </c>
      <c r="J81" s="78">
        <v>369.9</v>
      </c>
      <c r="K81" s="79">
        <v>369.9</v>
      </c>
      <c r="L81" s="79">
        <v>216.9</v>
      </c>
      <c r="M81" s="80">
        <v>0</v>
      </c>
      <c r="N81" s="78">
        <v>370.2</v>
      </c>
      <c r="O81" s="79">
        <v>370.2</v>
      </c>
      <c r="P81" s="79">
        <v>214.8</v>
      </c>
      <c r="Q81" s="80">
        <v>0</v>
      </c>
      <c r="R81" s="43">
        <v>370.6</v>
      </c>
      <c r="S81" s="40">
        <v>370.6</v>
      </c>
      <c r="T81" s="40">
        <v>214.7</v>
      </c>
      <c r="U81" s="41">
        <v>0</v>
      </c>
      <c r="V81" s="358"/>
    </row>
    <row r="82" spans="2:22" s="6" customFormat="1" ht="35.25" customHeight="1" thickBot="1" x14ac:dyDescent="0.25">
      <c r="B82" s="302"/>
      <c r="C82" s="305"/>
      <c r="D82" s="326"/>
      <c r="E82" s="322"/>
      <c r="F82" s="294"/>
      <c r="G82" s="324"/>
      <c r="H82" s="275"/>
      <c r="I82" s="77" t="s">
        <v>17</v>
      </c>
      <c r="J82" s="78"/>
      <c r="K82" s="79"/>
      <c r="L82" s="79"/>
      <c r="M82" s="80"/>
      <c r="N82" s="78"/>
      <c r="O82" s="79"/>
      <c r="P82" s="79"/>
      <c r="Q82" s="80"/>
      <c r="R82" s="43">
        <v>1.2</v>
      </c>
      <c r="S82" s="40">
        <v>1.2</v>
      </c>
      <c r="T82" s="40">
        <v>0</v>
      </c>
      <c r="U82" s="41">
        <v>0</v>
      </c>
      <c r="V82" s="358"/>
    </row>
    <row r="83" spans="2:22" s="6" customFormat="1" ht="19.5" customHeight="1" x14ac:dyDescent="0.2">
      <c r="B83" s="300" t="s">
        <v>16</v>
      </c>
      <c r="C83" s="303" t="s">
        <v>16</v>
      </c>
      <c r="D83" s="325" t="s">
        <v>18</v>
      </c>
      <c r="E83" s="321" t="s">
        <v>51</v>
      </c>
      <c r="F83" s="290" t="s">
        <v>78</v>
      </c>
      <c r="G83" s="323"/>
      <c r="H83" s="274"/>
      <c r="I83" s="77" t="s">
        <v>76</v>
      </c>
      <c r="J83" s="78">
        <v>131.6</v>
      </c>
      <c r="K83" s="79">
        <v>131.6</v>
      </c>
      <c r="L83" s="79">
        <v>90.9</v>
      </c>
      <c r="M83" s="80">
        <v>0</v>
      </c>
      <c r="N83" s="78">
        <v>89.4</v>
      </c>
      <c r="O83" s="79">
        <v>89.4</v>
      </c>
      <c r="P83" s="79">
        <v>67.8</v>
      </c>
      <c r="Q83" s="80">
        <v>0</v>
      </c>
      <c r="R83" s="43">
        <v>89.2</v>
      </c>
      <c r="S83" s="40">
        <v>89.2</v>
      </c>
      <c r="T83" s="40">
        <v>67.400000000000006</v>
      </c>
      <c r="U83" s="41">
        <v>0</v>
      </c>
      <c r="V83" s="358"/>
    </row>
    <row r="84" spans="2:22" s="6" customFormat="1" ht="21.75" customHeight="1" thickBot="1" x14ac:dyDescent="0.25">
      <c r="B84" s="302"/>
      <c r="C84" s="305"/>
      <c r="D84" s="326"/>
      <c r="E84" s="322"/>
      <c r="F84" s="294"/>
      <c r="G84" s="324"/>
      <c r="H84" s="275"/>
      <c r="I84" s="77" t="s">
        <v>17</v>
      </c>
      <c r="J84" s="78">
        <v>77.099999999999994</v>
      </c>
      <c r="K84" s="79">
        <v>77.099999999999994</v>
      </c>
      <c r="L84" s="79">
        <v>50.3</v>
      </c>
      <c r="M84" s="87">
        <v>0</v>
      </c>
      <c r="N84" s="78">
        <v>77.099999999999994</v>
      </c>
      <c r="O84" s="79">
        <v>77.099999999999994</v>
      </c>
      <c r="P84" s="79">
        <v>73.400000000000006</v>
      </c>
      <c r="Q84" s="80">
        <v>0</v>
      </c>
      <c r="R84" s="43">
        <f>0.1+45.3</f>
        <v>45.4</v>
      </c>
      <c r="S84" s="40">
        <f>0.1+45.3</f>
        <v>45.4</v>
      </c>
      <c r="T84" s="40">
        <f>28.1</f>
        <v>28.1</v>
      </c>
      <c r="U84" s="41">
        <v>0</v>
      </c>
      <c r="V84" s="358"/>
    </row>
    <row r="85" spans="2:22" s="6" customFormat="1" ht="46.5" thickBot="1" x14ac:dyDescent="0.25">
      <c r="B85" s="20" t="s">
        <v>16</v>
      </c>
      <c r="C85" s="113" t="s">
        <v>16</v>
      </c>
      <c r="D85" s="120" t="s">
        <v>19</v>
      </c>
      <c r="E85" s="127" t="s">
        <v>88</v>
      </c>
      <c r="F85" s="112" t="s">
        <v>78</v>
      </c>
      <c r="G85" s="114" t="s">
        <v>83</v>
      </c>
      <c r="H85" s="115" t="s">
        <v>84</v>
      </c>
      <c r="I85" s="128" t="s">
        <v>89</v>
      </c>
      <c r="J85" s="129">
        <v>84.6</v>
      </c>
      <c r="K85" s="130">
        <v>84.6</v>
      </c>
      <c r="L85" s="130">
        <v>0</v>
      </c>
      <c r="M85" s="131">
        <v>0</v>
      </c>
      <c r="N85" s="144"/>
      <c r="O85" s="145"/>
      <c r="P85" s="145"/>
      <c r="Q85" s="146"/>
      <c r="R85" s="260"/>
      <c r="S85" s="261"/>
      <c r="T85" s="261"/>
      <c r="U85" s="262"/>
      <c r="V85" s="358"/>
    </row>
    <row r="86" spans="2:22" s="6" customFormat="1" ht="14.25" customHeight="1" thickBot="1" x14ac:dyDescent="0.25">
      <c r="B86" s="10" t="s">
        <v>16</v>
      </c>
      <c r="C86" s="9" t="s">
        <v>16</v>
      </c>
      <c r="D86" s="340" t="s">
        <v>12</v>
      </c>
      <c r="E86" s="341"/>
      <c r="F86" s="341"/>
      <c r="G86" s="341"/>
      <c r="H86" s="342"/>
      <c r="I86" s="31"/>
      <c r="J86" s="32">
        <f>J19+J40+J85</f>
        <v>5436.3</v>
      </c>
      <c r="K86" s="33">
        <f>K19+K40+K85</f>
        <v>5436.3</v>
      </c>
      <c r="L86" s="33">
        <f>L19+L40+L85</f>
        <v>3416.3</v>
      </c>
      <c r="M86" s="63">
        <f>M19+M40+M85</f>
        <v>0</v>
      </c>
      <c r="N86" s="32">
        <f t="shared" ref="N86:U86" si="8">N19+N40</f>
        <v>5315.4000000000005</v>
      </c>
      <c r="O86" s="33">
        <f t="shared" si="8"/>
        <v>5315.4000000000005</v>
      </c>
      <c r="P86" s="33">
        <f t="shared" si="8"/>
        <v>3618.3</v>
      </c>
      <c r="Q86" s="63">
        <f t="shared" si="8"/>
        <v>0</v>
      </c>
      <c r="R86" s="32">
        <f t="shared" si="8"/>
        <v>5248.3</v>
      </c>
      <c r="S86" s="33">
        <f t="shared" si="8"/>
        <v>5248.3</v>
      </c>
      <c r="T86" s="33">
        <f t="shared" si="8"/>
        <v>3394.7999999999997</v>
      </c>
      <c r="U86" s="63">
        <f t="shared" si="8"/>
        <v>0</v>
      </c>
      <c r="V86" s="358"/>
    </row>
    <row r="87" spans="2:22" s="6" customFormat="1" ht="15.75" customHeight="1" thickBot="1" x14ac:dyDescent="0.25">
      <c r="B87" s="10" t="s">
        <v>16</v>
      </c>
      <c r="C87" s="11" t="s">
        <v>18</v>
      </c>
      <c r="D87" s="337" t="s">
        <v>52</v>
      </c>
      <c r="E87" s="338"/>
      <c r="F87" s="338"/>
      <c r="G87" s="338"/>
      <c r="H87" s="338"/>
      <c r="I87" s="338"/>
      <c r="J87" s="338"/>
      <c r="K87" s="338"/>
      <c r="L87" s="338"/>
      <c r="M87" s="338"/>
      <c r="N87" s="338"/>
      <c r="O87" s="338"/>
      <c r="P87" s="338"/>
      <c r="Q87" s="338"/>
      <c r="R87" s="338"/>
      <c r="S87" s="338"/>
      <c r="T87" s="338"/>
      <c r="U87" s="339"/>
      <c r="V87" s="358"/>
    </row>
    <row r="88" spans="2:22" s="6" customFormat="1" ht="28.5" customHeight="1" thickBot="1" x14ac:dyDescent="0.25">
      <c r="B88" s="10" t="s">
        <v>16</v>
      </c>
      <c r="C88" s="11" t="s">
        <v>18</v>
      </c>
      <c r="D88" s="99" t="s">
        <v>16</v>
      </c>
      <c r="E88" s="100" t="s">
        <v>53</v>
      </c>
      <c r="F88" s="241" t="s">
        <v>78</v>
      </c>
      <c r="G88" s="246"/>
      <c r="H88" s="101"/>
      <c r="I88" s="195" t="s">
        <v>15</v>
      </c>
      <c r="J88" s="196">
        <f>J89+J90+J91+J92+J93+J94+J95+J96+J97+J98+J99</f>
        <v>19.100000000000001</v>
      </c>
      <c r="K88" s="197">
        <f>K89+K90+K91+K92+K93+K94+K95+K96+K97+K98+K99</f>
        <v>19.100000000000001</v>
      </c>
      <c r="L88" s="197">
        <f>L89+L90+L91+L92+L93+L94+L95+L96+L97+L98+L99</f>
        <v>0</v>
      </c>
      <c r="M88" s="198">
        <f>M89+M90+M91+M92+M93+M94+M95+M96+M97+M98+M99</f>
        <v>0</v>
      </c>
      <c r="N88" s="199">
        <f>N89+N90+N91+N92+N93+N94+N95+N96+N97+N99+N98</f>
        <v>19.100000000000001</v>
      </c>
      <c r="O88" s="199">
        <f>O89+O90+O91+O92+O93+O94+O95+O96+O97+O99+O98</f>
        <v>19.100000000000001</v>
      </c>
      <c r="P88" s="199">
        <f>P89+P90+P91+P92+P93+P94+P95+P96+P97+P99+P98</f>
        <v>0</v>
      </c>
      <c r="Q88" s="199">
        <f>Q89+Q90+Q91+Q92+Q93+Q94+Q95+Q96+Q97+Q99+Q98</f>
        <v>0</v>
      </c>
      <c r="R88" s="196">
        <f>R89+R90+R91+R92+R93+R94+R95+R96+R97+R98+R99</f>
        <v>9.8999999999999986</v>
      </c>
      <c r="S88" s="200">
        <f>S89+S90+S91+S92+S93+S94+S95+S96+S97+S98+S99</f>
        <v>9.8999999999999986</v>
      </c>
      <c r="T88" s="200">
        <f>T89+T90+T91+T92+T93+T94+T95+T96+T97+T98+T99</f>
        <v>0</v>
      </c>
      <c r="U88" s="201">
        <f>U89+U90+U91+U92+U93+U94+U95+U96+U97+U98+U99</f>
        <v>0</v>
      </c>
      <c r="V88" s="358"/>
    </row>
    <row r="89" spans="2:22" s="6" customFormat="1" ht="13.5" thickBot="1" x14ac:dyDescent="0.25">
      <c r="B89" s="10" t="s">
        <v>16</v>
      </c>
      <c r="C89" s="11" t="s">
        <v>18</v>
      </c>
      <c r="D89" s="42" t="s">
        <v>16</v>
      </c>
      <c r="E89" s="35" t="s">
        <v>82</v>
      </c>
      <c r="F89" s="242" t="s">
        <v>78</v>
      </c>
      <c r="G89" s="244"/>
      <c r="H89" s="39"/>
      <c r="I89" s="88" t="s">
        <v>17</v>
      </c>
      <c r="J89" s="89">
        <v>1</v>
      </c>
      <c r="K89" s="90">
        <v>1</v>
      </c>
      <c r="L89" s="90">
        <v>0</v>
      </c>
      <c r="M89" s="91">
        <v>0</v>
      </c>
      <c r="N89" s="89">
        <v>1</v>
      </c>
      <c r="O89" s="90">
        <v>1</v>
      </c>
      <c r="P89" s="90">
        <v>0</v>
      </c>
      <c r="Q89" s="91">
        <v>0</v>
      </c>
      <c r="R89" s="189">
        <v>0.6</v>
      </c>
      <c r="S89" s="190">
        <v>0.6</v>
      </c>
      <c r="T89" s="190">
        <v>0</v>
      </c>
      <c r="U89" s="191">
        <v>0</v>
      </c>
      <c r="V89" s="358"/>
    </row>
    <row r="90" spans="2:22" s="6" customFormat="1" ht="46.5" thickBot="1" x14ac:dyDescent="0.25">
      <c r="B90" s="10" t="s">
        <v>16</v>
      </c>
      <c r="C90" s="11" t="s">
        <v>18</v>
      </c>
      <c r="D90" s="42" t="s">
        <v>16</v>
      </c>
      <c r="E90" s="35" t="s">
        <v>40</v>
      </c>
      <c r="F90" s="242" t="s">
        <v>78</v>
      </c>
      <c r="G90" s="245">
        <v>190244763</v>
      </c>
      <c r="H90" s="248" t="s">
        <v>123</v>
      </c>
      <c r="I90" s="95" t="s">
        <v>17</v>
      </c>
      <c r="J90" s="92">
        <v>0.6</v>
      </c>
      <c r="K90" s="93">
        <v>0.6</v>
      </c>
      <c r="L90" s="93">
        <v>0</v>
      </c>
      <c r="M90" s="94">
        <v>0</v>
      </c>
      <c r="N90" s="92">
        <v>0.6</v>
      </c>
      <c r="O90" s="93">
        <v>0.6</v>
      </c>
      <c r="P90" s="93">
        <v>0</v>
      </c>
      <c r="Q90" s="94">
        <v>0</v>
      </c>
      <c r="R90" s="186">
        <v>0.1</v>
      </c>
      <c r="S90" s="187">
        <v>0.1</v>
      </c>
      <c r="T90" s="187">
        <v>0</v>
      </c>
      <c r="U90" s="188">
        <v>0</v>
      </c>
      <c r="V90" s="358"/>
    </row>
    <row r="91" spans="2:22" s="6" customFormat="1" ht="46.5" thickBot="1" x14ac:dyDescent="0.25">
      <c r="B91" s="10" t="s">
        <v>16</v>
      </c>
      <c r="C91" s="11" t="s">
        <v>18</v>
      </c>
      <c r="D91" s="42" t="s">
        <v>16</v>
      </c>
      <c r="E91" s="35" t="s">
        <v>90</v>
      </c>
      <c r="F91" s="242" t="s">
        <v>78</v>
      </c>
      <c r="G91" s="245">
        <v>190244044</v>
      </c>
      <c r="H91" s="248" t="s">
        <v>122</v>
      </c>
      <c r="I91" s="95" t="s">
        <v>17</v>
      </c>
      <c r="J91" s="92">
        <v>9.1999999999999993</v>
      </c>
      <c r="K91" s="93">
        <v>9.1999999999999993</v>
      </c>
      <c r="L91" s="93">
        <v>0</v>
      </c>
      <c r="M91" s="94">
        <v>0</v>
      </c>
      <c r="N91" s="92">
        <v>9.1999999999999993</v>
      </c>
      <c r="O91" s="93">
        <v>9.1999999999999993</v>
      </c>
      <c r="P91" s="93">
        <v>0</v>
      </c>
      <c r="Q91" s="94">
        <v>0</v>
      </c>
      <c r="R91" s="186">
        <v>3.3</v>
      </c>
      <c r="S91" s="187">
        <v>3.3</v>
      </c>
      <c r="T91" s="187">
        <v>0</v>
      </c>
      <c r="U91" s="188">
        <v>0</v>
      </c>
      <c r="V91" s="358"/>
    </row>
    <row r="92" spans="2:22" s="6" customFormat="1" ht="46.5" thickBot="1" x14ac:dyDescent="0.25">
      <c r="B92" s="10" t="s">
        <v>16</v>
      </c>
      <c r="C92" s="11" t="s">
        <v>18</v>
      </c>
      <c r="D92" s="42" t="s">
        <v>16</v>
      </c>
      <c r="E92" s="35" t="s">
        <v>43</v>
      </c>
      <c r="F92" s="242" t="s">
        <v>78</v>
      </c>
      <c r="G92" s="245">
        <v>190245331</v>
      </c>
      <c r="H92" s="248" t="s">
        <v>126</v>
      </c>
      <c r="I92" s="95" t="s">
        <v>17</v>
      </c>
      <c r="J92" s="92">
        <v>0.9</v>
      </c>
      <c r="K92" s="93">
        <v>0.9</v>
      </c>
      <c r="L92" s="93">
        <v>0</v>
      </c>
      <c r="M92" s="94">
        <v>0</v>
      </c>
      <c r="N92" s="92">
        <v>0.9</v>
      </c>
      <c r="O92" s="93">
        <v>0.9</v>
      </c>
      <c r="P92" s="93">
        <v>0</v>
      </c>
      <c r="Q92" s="94">
        <v>0</v>
      </c>
      <c r="R92" s="186">
        <v>1.5</v>
      </c>
      <c r="S92" s="187">
        <v>1.5</v>
      </c>
      <c r="T92" s="187">
        <v>0</v>
      </c>
      <c r="U92" s="188">
        <v>0</v>
      </c>
      <c r="V92" s="358"/>
    </row>
    <row r="93" spans="2:22" s="6" customFormat="1" ht="13.5" thickBot="1" x14ac:dyDescent="0.25">
      <c r="B93" s="10" t="s">
        <v>16</v>
      </c>
      <c r="C93" s="11" t="s">
        <v>18</v>
      </c>
      <c r="D93" s="42" t="s">
        <v>16</v>
      </c>
      <c r="E93" s="35" t="s">
        <v>44</v>
      </c>
      <c r="F93" s="242" t="s">
        <v>78</v>
      </c>
      <c r="G93" s="245"/>
      <c r="H93" s="39"/>
      <c r="I93" s="95" t="s">
        <v>17</v>
      </c>
      <c r="J93" s="92">
        <v>0.3</v>
      </c>
      <c r="K93" s="93">
        <v>0.3</v>
      </c>
      <c r="L93" s="93">
        <v>0</v>
      </c>
      <c r="M93" s="94">
        <v>0</v>
      </c>
      <c r="N93" s="92">
        <v>0.3</v>
      </c>
      <c r="O93" s="93">
        <v>0.3</v>
      </c>
      <c r="P93" s="93">
        <v>0</v>
      </c>
      <c r="Q93" s="94">
        <v>0</v>
      </c>
      <c r="R93" s="186">
        <v>0.1</v>
      </c>
      <c r="S93" s="187">
        <v>0.1</v>
      </c>
      <c r="T93" s="187">
        <v>0</v>
      </c>
      <c r="U93" s="188">
        <v>0</v>
      </c>
      <c r="V93" s="358"/>
    </row>
    <row r="94" spans="2:22" s="6" customFormat="1" ht="13.5" thickBot="1" x14ac:dyDescent="0.25">
      <c r="B94" s="10" t="s">
        <v>16</v>
      </c>
      <c r="C94" s="11" t="s">
        <v>18</v>
      </c>
      <c r="D94" s="42" t="s">
        <v>16</v>
      </c>
      <c r="E94" s="35" t="s">
        <v>45</v>
      </c>
      <c r="F94" s="242" t="s">
        <v>78</v>
      </c>
      <c r="G94" s="245"/>
      <c r="H94" s="39"/>
      <c r="I94" s="95" t="s">
        <v>17</v>
      </c>
      <c r="J94" s="92"/>
      <c r="K94" s="93"/>
      <c r="L94" s="93"/>
      <c r="M94" s="94"/>
      <c r="N94" s="92"/>
      <c r="O94" s="93"/>
      <c r="P94" s="93"/>
      <c r="Q94" s="94"/>
      <c r="R94" s="186"/>
      <c r="S94" s="187"/>
      <c r="T94" s="187"/>
      <c r="U94" s="188"/>
      <c r="V94" s="358"/>
    </row>
    <row r="95" spans="2:22" s="6" customFormat="1" ht="46.5" thickBot="1" x14ac:dyDescent="0.25">
      <c r="B95" s="10" t="s">
        <v>16</v>
      </c>
      <c r="C95" s="11" t="s">
        <v>18</v>
      </c>
      <c r="D95" s="42" t="s">
        <v>16</v>
      </c>
      <c r="E95" s="35" t="s">
        <v>46</v>
      </c>
      <c r="F95" s="242" t="s">
        <v>78</v>
      </c>
      <c r="G95" s="245">
        <v>290245670</v>
      </c>
      <c r="H95" s="248" t="s">
        <v>125</v>
      </c>
      <c r="I95" s="95" t="s">
        <v>17</v>
      </c>
      <c r="J95" s="92">
        <v>5.4</v>
      </c>
      <c r="K95" s="93">
        <v>5.4</v>
      </c>
      <c r="L95" s="93">
        <v>0</v>
      </c>
      <c r="M95" s="94">
        <v>0</v>
      </c>
      <c r="N95" s="92">
        <v>5.4</v>
      </c>
      <c r="O95" s="93">
        <v>5.4</v>
      </c>
      <c r="P95" s="93">
        <v>0</v>
      </c>
      <c r="Q95" s="94">
        <v>0</v>
      </c>
      <c r="R95" s="186">
        <v>3.6</v>
      </c>
      <c r="S95" s="187">
        <v>3.6</v>
      </c>
      <c r="T95" s="187">
        <v>0</v>
      </c>
      <c r="U95" s="188">
        <v>0</v>
      </c>
      <c r="V95" s="358"/>
    </row>
    <row r="96" spans="2:22" s="6" customFormat="1" ht="46.5" thickBot="1" x14ac:dyDescent="0.25">
      <c r="B96" s="10" t="s">
        <v>16</v>
      </c>
      <c r="C96" s="11" t="s">
        <v>18</v>
      </c>
      <c r="D96" s="42" t="s">
        <v>16</v>
      </c>
      <c r="E96" s="35" t="s">
        <v>47</v>
      </c>
      <c r="F96" s="242" t="s">
        <v>78</v>
      </c>
      <c r="G96" s="245">
        <v>190245865</v>
      </c>
      <c r="H96" s="248" t="s">
        <v>127</v>
      </c>
      <c r="I96" s="95" t="s">
        <v>17</v>
      </c>
      <c r="J96" s="92">
        <v>0.3</v>
      </c>
      <c r="K96" s="93">
        <v>0.3</v>
      </c>
      <c r="L96" s="93">
        <v>0</v>
      </c>
      <c r="M96" s="94">
        <v>0</v>
      </c>
      <c r="N96" s="92">
        <v>0.3</v>
      </c>
      <c r="O96" s="93">
        <v>0.3</v>
      </c>
      <c r="P96" s="93">
        <v>0</v>
      </c>
      <c r="Q96" s="94">
        <v>0</v>
      </c>
      <c r="R96" s="186">
        <v>0.3</v>
      </c>
      <c r="S96" s="187">
        <v>0.3</v>
      </c>
      <c r="T96" s="187">
        <v>0</v>
      </c>
      <c r="U96" s="188">
        <v>0</v>
      </c>
      <c r="V96" s="358"/>
    </row>
    <row r="97" spans="2:24" s="6" customFormat="1" ht="46.5" thickBot="1" x14ac:dyDescent="0.25">
      <c r="B97" s="10" t="s">
        <v>16</v>
      </c>
      <c r="C97" s="11" t="s">
        <v>18</v>
      </c>
      <c r="D97" s="42" t="s">
        <v>16</v>
      </c>
      <c r="E97" s="35" t="s">
        <v>49</v>
      </c>
      <c r="F97" s="242" t="s">
        <v>78</v>
      </c>
      <c r="G97" s="245">
        <v>290244230</v>
      </c>
      <c r="H97" s="249" t="s">
        <v>124</v>
      </c>
      <c r="I97" s="96" t="s">
        <v>17</v>
      </c>
      <c r="J97" s="92">
        <v>0.6</v>
      </c>
      <c r="K97" s="93">
        <v>0.6</v>
      </c>
      <c r="L97" s="93">
        <v>0</v>
      </c>
      <c r="M97" s="94">
        <v>0</v>
      </c>
      <c r="N97" s="92">
        <v>0.6</v>
      </c>
      <c r="O97" s="93">
        <v>0.6</v>
      </c>
      <c r="P97" s="93">
        <v>0</v>
      </c>
      <c r="Q97" s="94">
        <v>0</v>
      </c>
      <c r="R97" s="186">
        <v>0.1</v>
      </c>
      <c r="S97" s="187">
        <v>0.1</v>
      </c>
      <c r="T97" s="187">
        <v>0</v>
      </c>
      <c r="U97" s="188">
        <v>0</v>
      </c>
      <c r="V97" s="358"/>
    </row>
    <row r="98" spans="2:24" s="6" customFormat="1" ht="46.5" thickBot="1" x14ac:dyDescent="0.25">
      <c r="B98" s="10" t="s">
        <v>16</v>
      </c>
      <c r="C98" s="11" t="s">
        <v>18</v>
      </c>
      <c r="D98" s="42" t="s">
        <v>16</v>
      </c>
      <c r="E98" s="35" t="s">
        <v>50</v>
      </c>
      <c r="F98" s="242" t="s">
        <v>78</v>
      </c>
      <c r="G98" s="245">
        <v>190984347</v>
      </c>
      <c r="H98" s="249" t="s">
        <v>128</v>
      </c>
      <c r="I98" s="96" t="s">
        <v>17</v>
      </c>
      <c r="J98" s="92">
        <v>0.1</v>
      </c>
      <c r="K98" s="93">
        <v>0.1</v>
      </c>
      <c r="L98" s="93">
        <v>0</v>
      </c>
      <c r="M98" s="94">
        <v>0</v>
      </c>
      <c r="N98" s="92">
        <v>0.1</v>
      </c>
      <c r="O98" s="93">
        <v>0.1</v>
      </c>
      <c r="P98" s="93">
        <v>0</v>
      </c>
      <c r="Q98" s="94">
        <v>0</v>
      </c>
      <c r="R98" s="186">
        <v>0.1</v>
      </c>
      <c r="S98" s="187">
        <v>0.1</v>
      </c>
      <c r="T98" s="187">
        <v>0</v>
      </c>
      <c r="U98" s="188">
        <v>0</v>
      </c>
      <c r="V98" s="358"/>
    </row>
    <row r="99" spans="2:24" s="6" customFormat="1" ht="13.5" thickBot="1" x14ac:dyDescent="0.25">
      <c r="B99" s="10" t="s">
        <v>16</v>
      </c>
      <c r="C99" s="11" t="s">
        <v>18</v>
      </c>
      <c r="D99" s="51" t="s">
        <v>16</v>
      </c>
      <c r="E99" s="138" t="s">
        <v>51</v>
      </c>
      <c r="F99" s="243" t="s">
        <v>78</v>
      </c>
      <c r="G99" s="247"/>
      <c r="H99" s="139"/>
      <c r="I99" s="132" t="s">
        <v>17</v>
      </c>
      <c r="J99" s="133">
        <v>0.7</v>
      </c>
      <c r="K99" s="134">
        <v>0.7</v>
      </c>
      <c r="L99" s="134">
        <v>0</v>
      </c>
      <c r="M99" s="135">
        <v>0</v>
      </c>
      <c r="N99" s="133">
        <v>0.7</v>
      </c>
      <c r="O99" s="134">
        <v>0.7</v>
      </c>
      <c r="P99" s="134">
        <v>0</v>
      </c>
      <c r="Q99" s="135">
        <v>0</v>
      </c>
      <c r="R99" s="192">
        <v>0.2</v>
      </c>
      <c r="S99" s="193">
        <v>0.2</v>
      </c>
      <c r="T99" s="193">
        <v>0</v>
      </c>
      <c r="U99" s="194">
        <v>0</v>
      </c>
      <c r="V99" s="358"/>
    </row>
    <row r="100" spans="2:24" s="6" customFormat="1" ht="13.5" thickBot="1" x14ac:dyDescent="0.25">
      <c r="B100" s="10" t="s">
        <v>16</v>
      </c>
      <c r="C100" s="9" t="s">
        <v>18</v>
      </c>
      <c r="D100" s="340" t="s">
        <v>12</v>
      </c>
      <c r="E100" s="341"/>
      <c r="F100" s="341"/>
      <c r="G100" s="341"/>
      <c r="H100" s="342"/>
      <c r="I100" s="31"/>
      <c r="J100" s="32">
        <f t="shared" ref="J100:Q100" si="9">J88</f>
        <v>19.100000000000001</v>
      </c>
      <c r="K100" s="33">
        <f t="shared" si="9"/>
        <v>19.100000000000001</v>
      </c>
      <c r="L100" s="33">
        <f t="shared" si="9"/>
        <v>0</v>
      </c>
      <c r="M100" s="63">
        <f t="shared" si="9"/>
        <v>0</v>
      </c>
      <c r="N100" s="32">
        <f t="shared" si="9"/>
        <v>19.100000000000001</v>
      </c>
      <c r="O100" s="33">
        <f t="shared" si="9"/>
        <v>19.100000000000001</v>
      </c>
      <c r="P100" s="33">
        <f t="shared" si="9"/>
        <v>0</v>
      </c>
      <c r="Q100" s="63">
        <f t="shared" si="9"/>
        <v>0</v>
      </c>
      <c r="R100" s="32">
        <f>R88</f>
        <v>9.8999999999999986</v>
      </c>
      <c r="S100" s="33">
        <f>S88</f>
        <v>9.8999999999999986</v>
      </c>
      <c r="T100" s="33">
        <f>T88</f>
        <v>0</v>
      </c>
      <c r="U100" s="63">
        <f>U88</f>
        <v>0</v>
      </c>
      <c r="V100" s="358"/>
    </row>
    <row r="101" spans="2:24" s="6" customFormat="1" ht="13.5" thickBot="1" x14ac:dyDescent="0.25">
      <c r="B101" s="10" t="s">
        <v>16</v>
      </c>
      <c r="C101" s="11" t="s">
        <v>19</v>
      </c>
      <c r="D101" s="337" t="s">
        <v>91</v>
      </c>
      <c r="E101" s="338"/>
      <c r="F101" s="338"/>
      <c r="G101" s="338"/>
      <c r="H101" s="338"/>
      <c r="I101" s="338"/>
      <c r="J101" s="338"/>
      <c r="K101" s="338"/>
      <c r="L101" s="338"/>
      <c r="M101" s="338"/>
      <c r="N101" s="338"/>
      <c r="O101" s="338"/>
      <c r="P101" s="338"/>
      <c r="Q101" s="338"/>
      <c r="R101" s="338"/>
      <c r="S101" s="338"/>
      <c r="T101" s="338"/>
      <c r="U101" s="339"/>
      <c r="V101" s="358"/>
    </row>
    <row r="102" spans="2:24" s="6" customFormat="1" ht="29.25" customHeight="1" x14ac:dyDescent="0.2">
      <c r="B102" s="300" t="s">
        <v>16</v>
      </c>
      <c r="C102" s="303" t="s">
        <v>19</v>
      </c>
      <c r="D102" s="315" t="s">
        <v>16</v>
      </c>
      <c r="E102" s="317" t="s">
        <v>92</v>
      </c>
      <c r="F102" s="319" t="s">
        <v>78</v>
      </c>
      <c r="G102" s="311">
        <v>188718528</v>
      </c>
      <c r="H102" s="313" t="s">
        <v>84</v>
      </c>
      <c r="I102" s="160" t="s">
        <v>76</v>
      </c>
      <c r="J102" s="154">
        <v>200</v>
      </c>
      <c r="K102" s="155">
        <v>0</v>
      </c>
      <c r="L102" s="155">
        <v>0</v>
      </c>
      <c r="M102" s="156">
        <v>200</v>
      </c>
      <c r="N102" s="154">
        <v>80</v>
      </c>
      <c r="O102" s="155">
        <v>0</v>
      </c>
      <c r="P102" s="155">
        <v>0</v>
      </c>
      <c r="Q102" s="156">
        <v>80</v>
      </c>
      <c r="R102" s="267">
        <v>79.7</v>
      </c>
      <c r="S102" s="268">
        <v>0</v>
      </c>
      <c r="T102" s="268">
        <v>0</v>
      </c>
      <c r="U102" s="269">
        <v>79.7</v>
      </c>
      <c r="V102" s="358"/>
    </row>
    <row r="103" spans="2:24" s="6" customFormat="1" ht="23.25" customHeight="1" thickBot="1" x14ac:dyDescent="0.25">
      <c r="B103" s="302"/>
      <c r="C103" s="305"/>
      <c r="D103" s="316"/>
      <c r="E103" s="318"/>
      <c r="F103" s="320"/>
      <c r="G103" s="312"/>
      <c r="H103" s="314"/>
      <c r="I103" s="161" t="s">
        <v>17</v>
      </c>
      <c r="J103" s="151"/>
      <c r="K103" s="152"/>
      <c r="L103" s="152"/>
      <c r="M103" s="153"/>
      <c r="N103" s="157">
        <v>40</v>
      </c>
      <c r="O103" s="158">
        <v>0</v>
      </c>
      <c r="P103" s="158">
        <v>0</v>
      </c>
      <c r="Q103" s="159">
        <v>40</v>
      </c>
      <c r="R103" s="270">
        <v>39.9</v>
      </c>
      <c r="S103" s="271">
        <v>0</v>
      </c>
      <c r="T103" s="271">
        <v>0</v>
      </c>
      <c r="U103" s="272">
        <v>39.9</v>
      </c>
      <c r="V103" s="358"/>
      <c r="X103" s="264"/>
    </row>
    <row r="104" spans="2:24" s="6" customFormat="1" ht="15.75" customHeight="1" thickBot="1" x14ac:dyDescent="0.25">
      <c r="B104" s="10" t="s">
        <v>16</v>
      </c>
      <c r="C104" s="9" t="s">
        <v>19</v>
      </c>
      <c r="D104" s="340" t="s">
        <v>12</v>
      </c>
      <c r="E104" s="341"/>
      <c r="F104" s="341"/>
      <c r="G104" s="341"/>
      <c r="H104" s="342"/>
      <c r="I104" s="31"/>
      <c r="J104" s="32">
        <f t="shared" ref="J104:Q104" si="10">J102+J103</f>
        <v>200</v>
      </c>
      <c r="K104" s="33">
        <f t="shared" si="10"/>
        <v>0</v>
      </c>
      <c r="L104" s="33">
        <f t="shared" si="10"/>
        <v>0</v>
      </c>
      <c r="M104" s="63">
        <f t="shared" si="10"/>
        <v>200</v>
      </c>
      <c r="N104" s="32">
        <f t="shared" si="10"/>
        <v>120</v>
      </c>
      <c r="O104" s="33">
        <f t="shared" si="10"/>
        <v>0</v>
      </c>
      <c r="P104" s="33">
        <f t="shared" si="10"/>
        <v>0</v>
      </c>
      <c r="Q104" s="63">
        <f t="shared" si="10"/>
        <v>120</v>
      </c>
      <c r="R104" s="32">
        <f>R102+R103</f>
        <v>119.6</v>
      </c>
      <c r="S104" s="33">
        <f>S102+S103</f>
        <v>0</v>
      </c>
      <c r="T104" s="33">
        <f>T102+T103</f>
        <v>0</v>
      </c>
      <c r="U104" s="63">
        <f>U102+U103</f>
        <v>119.6</v>
      </c>
      <c r="V104" s="358"/>
    </row>
    <row r="105" spans="2:24" s="6" customFormat="1" ht="15.75" customHeight="1" thickBot="1" x14ac:dyDescent="0.25">
      <c r="B105" s="8" t="s">
        <v>16</v>
      </c>
      <c r="C105" s="405" t="s">
        <v>13</v>
      </c>
      <c r="D105" s="347"/>
      <c r="E105" s="347"/>
      <c r="F105" s="347"/>
      <c r="G105" s="347"/>
      <c r="H105" s="348"/>
      <c r="I105" s="28"/>
      <c r="J105" s="16">
        <f>J86+J100+J104</f>
        <v>5655.4000000000005</v>
      </c>
      <c r="K105" s="17">
        <f t="shared" ref="K105:U105" si="11">K86+K100+K104</f>
        <v>5455.4000000000005</v>
      </c>
      <c r="L105" s="17">
        <f t="shared" si="11"/>
        <v>3416.3</v>
      </c>
      <c r="M105" s="66">
        <f t="shared" si="11"/>
        <v>200</v>
      </c>
      <c r="N105" s="16">
        <f t="shared" si="11"/>
        <v>5454.5000000000009</v>
      </c>
      <c r="O105" s="17">
        <f t="shared" si="11"/>
        <v>5334.5000000000009</v>
      </c>
      <c r="P105" s="17">
        <f t="shared" si="11"/>
        <v>3618.3</v>
      </c>
      <c r="Q105" s="66">
        <f t="shared" si="11"/>
        <v>120</v>
      </c>
      <c r="R105" s="16">
        <f t="shared" si="11"/>
        <v>5377.8</v>
      </c>
      <c r="S105" s="17">
        <f t="shared" si="11"/>
        <v>5258.2</v>
      </c>
      <c r="T105" s="17">
        <f t="shared" si="11"/>
        <v>3394.7999999999997</v>
      </c>
      <c r="U105" s="66">
        <f t="shared" si="11"/>
        <v>119.6</v>
      </c>
      <c r="V105" s="358"/>
    </row>
    <row r="106" spans="2:24" s="6" customFormat="1" ht="28.5" customHeight="1" thickBot="1" x14ac:dyDescent="0.25">
      <c r="B106" s="8" t="s">
        <v>18</v>
      </c>
      <c r="C106" s="407" t="s">
        <v>75</v>
      </c>
      <c r="D106" s="344"/>
      <c r="E106" s="344"/>
      <c r="F106" s="344"/>
      <c r="G106" s="344"/>
      <c r="H106" s="344"/>
      <c r="I106" s="344"/>
      <c r="J106" s="344"/>
      <c r="K106" s="344"/>
      <c r="L106" s="344"/>
      <c r="M106" s="344"/>
      <c r="N106" s="344"/>
      <c r="O106" s="344"/>
      <c r="P106" s="344"/>
      <c r="Q106" s="344"/>
      <c r="R106" s="344"/>
      <c r="S106" s="344"/>
      <c r="T106" s="344"/>
      <c r="U106" s="345"/>
      <c r="V106" s="358"/>
    </row>
    <row r="107" spans="2:24" s="6" customFormat="1" ht="30" customHeight="1" thickBot="1" x14ac:dyDescent="0.25">
      <c r="B107" s="8" t="s">
        <v>18</v>
      </c>
      <c r="C107" s="9" t="s">
        <v>16</v>
      </c>
      <c r="D107" s="406" t="s">
        <v>54</v>
      </c>
      <c r="E107" s="351"/>
      <c r="F107" s="351"/>
      <c r="G107" s="351"/>
      <c r="H107" s="351"/>
      <c r="I107" s="351"/>
      <c r="J107" s="351"/>
      <c r="K107" s="351"/>
      <c r="L107" s="351"/>
      <c r="M107" s="351"/>
      <c r="N107" s="351"/>
      <c r="O107" s="351"/>
      <c r="P107" s="351"/>
      <c r="Q107" s="351"/>
      <c r="R107" s="351"/>
      <c r="S107" s="351"/>
      <c r="T107" s="351"/>
      <c r="U107" s="352"/>
      <c r="V107" s="358"/>
    </row>
    <row r="108" spans="2:24" s="6" customFormat="1" ht="46.5" customHeight="1" thickBot="1" x14ac:dyDescent="0.25">
      <c r="B108" s="10" t="s">
        <v>18</v>
      </c>
      <c r="C108" s="11" t="s">
        <v>16</v>
      </c>
      <c r="D108" s="240" t="s">
        <v>16</v>
      </c>
      <c r="E108" s="136" t="s">
        <v>55</v>
      </c>
      <c r="F108" s="162" t="s">
        <v>78</v>
      </c>
      <c r="G108" s="163" t="s">
        <v>83</v>
      </c>
      <c r="H108" s="164" t="s">
        <v>84</v>
      </c>
      <c r="I108" s="169" t="s">
        <v>76</v>
      </c>
      <c r="J108" s="170">
        <v>15</v>
      </c>
      <c r="K108" s="171">
        <v>15</v>
      </c>
      <c r="L108" s="171">
        <v>0</v>
      </c>
      <c r="M108" s="172">
        <v>0</v>
      </c>
      <c r="N108" s="170">
        <v>8.6999999999999993</v>
      </c>
      <c r="O108" s="171">
        <v>8.6999999999999993</v>
      </c>
      <c r="P108" s="171">
        <v>0</v>
      </c>
      <c r="Q108" s="172">
        <v>0</v>
      </c>
      <c r="R108" s="52">
        <v>8.6999999999999993</v>
      </c>
      <c r="S108" s="53">
        <v>8.6999999999999993</v>
      </c>
      <c r="T108" s="53">
        <v>0</v>
      </c>
      <c r="U108" s="54">
        <v>0</v>
      </c>
      <c r="V108" s="358"/>
    </row>
    <row r="109" spans="2:24" s="6" customFormat="1" ht="46.5" thickBot="1" x14ac:dyDescent="0.25">
      <c r="B109" s="8" t="s">
        <v>18</v>
      </c>
      <c r="C109" s="9" t="s">
        <v>16</v>
      </c>
      <c r="D109" s="122" t="s">
        <v>18</v>
      </c>
      <c r="E109" s="137" t="s">
        <v>56</v>
      </c>
      <c r="F109" s="165" t="s">
        <v>78</v>
      </c>
      <c r="G109" s="166" t="s">
        <v>83</v>
      </c>
      <c r="H109" s="167" t="s">
        <v>84</v>
      </c>
      <c r="I109" s="169" t="s">
        <v>17</v>
      </c>
      <c r="J109" s="52">
        <v>11.7</v>
      </c>
      <c r="K109" s="53">
        <v>11.7</v>
      </c>
      <c r="L109" s="53">
        <v>0</v>
      </c>
      <c r="M109" s="54">
        <v>0</v>
      </c>
      <c r="N109" s="57">
        <v>11.7</v>
      </c>
      <c r="O109" s="58">
        <v>11.7</v>
      </c>
      <c r="P109" s="58">
        <v>0</v>
      </c>
      <c r="Q109" s="59">
        <v>0</v>
      </c>
      <c r="R109" s="52">
        <v>11.7</v>
      </c>
      <c r="S109" s="53">
        <v>11.7</v>
      </c>
      <c r="T109" s="53">
        <v>0</v>
      </c>
      <c r="U109" s="54">
        <v>0</v>
      </c>
      <c r="V109" s="358"/>
    </row>
    <row r="110" spans="2:24" s="6" customFormat="1" ht="12.75" customHeight="1" thickBot="1" x14ac:dyDescent="0.25">
      <c r="B110" s="10" t="s">
        <v>18</v>
      </c>
      <c r="C110" s="9" t="s">
        <v>16</v>
      </c>
      <c r="D110" s="340" t="s">
        <v>12</v>
      </c>
      <c r="E110" s="341"/>
      <c r="F110" s="341"/>
      <c r="G110" s="341"/>
      <c r="H110" s="342"/>
      <c r="I110" s="31"/>
      <c r="J110" s="32">
        <f t="shared" ref="J110:U110" si="12">J108+J109</f>
        <v>26.7</v>
      </c>
      <c r="K110" s="33">
        <f t="shared" si="12"/>
        <v>26.7</v>
      </c>
      <c r="L110" s="33">
        <f t="shared" si="12"/>
        <v>0</v>
      </c>
      <c r="M110" s="63">
        <f t="shared" si="12"/>
        <v>0</v>
      </c>
      <c r="N110" s="168">
        <f t="shared" si="12"/>
        <v>20.399999999999999</v>
      </c>
      <c r="O110" s="168">
        <f t="shared" si="12"/>
        <v>20.399999999999999</v>
      </c>
      <c r="P110" s="168">
        <f t="shared" si="12"/>
        <v>0</v>
      </c>
      <c r="Q110" s="168">
        <f t="shared" si="12"/>
        <v>0</v>
      </c>
      <c r="R110" s="32">
        <f t="shared" si="12"/>
        <v>20.399999999999999</v>
      </c>
      <c r="S110" s="33">
        <f t="shared" si="12"/>
        <v>20.399999999999999</v>
      </c>
      <c r="T110" s="33">
        <f t="shared" si="12"/>
        <v>0</v>
      </c>
      <c r="U110" s="63">
        <f t="shared" si="12"/>
        <v>0</v>
      </c>
      <c r="V110" s="358"/>
    </row>
    <row r="111" spans="2:24" s="6" customFormat="1" ht="31.5" customHeight="1" thickBot="1" x14ac:dyDescent="0.25">
      <c r="B111" s="8" t="s">
        <v>18</v>
      </c>
      <c r="C111" s="9" t="s">
        <v>18</v>
      </c>
      <c r="D111" s="354" t="s">
        <v>85</v>
      </c>
      <c r="E111" s="351"/>
      <c r="F111" s="351"/>
      <c r="G111" s="351"/>
      <c r="H111" s="351"/>
      <c r="I111" s="351"/>
      <c r="J111" s="351"/>
      <c r="K111" s="351"/>
      <c r="L111" s="351"/>
      <c r="M111" s="351"/>
      <c r="N111" s="351"/>
      <c r="O111" s="351"/>
      <c r="P111" s="351"/>
      <c r="Q111" s="351"/>
      <c r="R111" s="351"/>
      <c r="S111" s="351"/>
      <c r="T111" s="351"/>
      <c r="U111" s="352"/>
      <c r="V111" s="358"/>
    </row>
    <row r="112" spans="2:24" s="6" customFormat="1" ht="46.5" thickBot="1" x14ac:dyDescent="0.25">
      <c r="B112" s="10" t="s">
        <v>18</v>
      </c>
      <c r="C112" s="11" t="s">
        <v>18</v>
      </c>
      <c r="D112" s="125" t="s">
        <v>16</v>
      </c>
      <c r="E112" s="150" t="s">
        <v>57</v>
      </c>
      <c r="F112" s="112" t="s">
        <v>78</v>
      </c>
      <c r="G112" s="114" t="s">
        <v>83</v>
      </c>
      <c r="H112" s="115" t="s">
        <v>84</v>
      </c>
      <c r="I112" s="173" t="s">
        <v>89</v>
      </c>
      <c r="J112" s="183"/>
      <c r="K112" s="184"/>
      <c r="L112" s="184"/>
      <c r="M112" s="185"/>
      <c r="N112" s="202">
        <v>1</v>
      </c>
      <c r="O112" s="203">
        <v>1</v>
      </c>
      <c r="P112" s="203">
        <v>0.7</v>
      </c>
      <c r="Q112" s="204">
        <v>0</v>
      </c>
      <c r="R112" s="170">
        <v>1</v>
      </c>
      <c r="S112" s="171">
        <v>1</v>
      </c>
      <c r="T112" s="171">
        <v>0.7</v>
      </c>
      <c r="U112" s="172">
        <v>0</v>
      </c>
      <c r="V112" s="358"/>
    </row>
    <row r="113" spans="2:22" s="6" customFormat="1" ht="13.5" thickBot="1" x14ac:dyDescent="0.25">
      <c r="B113" s="10" t="s">
        <v>18</v>
      </c>
      <c r="C113" s="9" t="s">
        <v>18</v>
      </c>
      <c r="D113" s="340" t="s">
        <v>12</v>
      </c>
      <c r="E113" s="341"/>
      <c r="F113" s="341"/>
      <c r="G113" s="341"/>
      <c r="H113" s="342"/>
      <c r="I113" s="31"/>
      <c r="J113" s="32"/>
      <c r="K113" s="33"/>
      <c r="L113" s="33"/>
      <c r="M113" s="63"/>
      <c r="N113" s="32">
        <f t="shared" ref="N113:U113" si="13">N112</f>
        <v>1</v>
      </c>
      <c r="O113" s="33">
        <f t="shared" si="13"/>
        <v>1</v>
      </c>
      <c r="P113" s="33">
        <f t="shared" si="13"/>
        <v>0.7</v>
      </c>
      <c r="Q113" s="63">
        <f t="shared" si="13"/>
        <v>0</v>
      </c>
      <c r="R113" s="32">
        <f t="shared" si="13"/>
        <v>1</v>
      </c>
      <c r="S113" s="33">
        <f t="shared" si="13"/>
        <v>1</v>
      </c>
      <c r="T113" s="33">
        <f t="shared" si="13"/>
        <v>0.7</v>
      </c>
      <c r="U113" s="63">
        <f t="shared" si="13"/>
        <v>0</v>
      </c>
      <c r="V113" s="358"/>
    </row>
    <row r="114" spans="2:22" s="6" customFormat="1" ht="13.5" thickBot="1" x14ac:dyDescent="0.25">
      <c r="B114" s="8" t="s">
        <v>18</v>
      </c>
      <c r="C114" s="405" t="s">
        <v>13</v>
      </c>
      <c r="D114" s="347"/>
      <c r="E114" s="347"/>
      <c r="F114" s="347"/>
      <c r="G114" s="347"/>
      <c r="H114" s="348"/>
      <c r="I114" s="28"/>
      <c r="J114" s="16">
        <f t="shared" ref="J114:U114" si="14">J110+J113</f>
        <v>26.7</v>
      </c>
      <c r="K114" s="17">
        <f t="shared" si="14"/>
        <v>26.7</v>
      </c>
      <c r="L114" s="17">
        <f t="shared" si="14"/>
        <v>0</v>
      </c>
      <c r="M114" s="66">
        <f t="shared" si="14"/>
        <v>0</v>
      </c>
      <c r="N114" s="16">
        <f t="shared" si="14"/>
        <v>21.4</v>
      </c>
      <c r="O114" s="17">
        <f t="shared" si="14"/>
        <v>21.4</v>
      </c>
      <c r="P114" s="17">
        <f t="shared" si="14"/>
        <v>0.7</v>
      </c>
      <c r="Q114" s="66">
        <f t="shared" si="14"/>
        <v>0</v>
      </c>
      <c r="R114" s="16">
        <f t="shared" si="14"/>
        <v>21.4</v>
      </c>
      <c r="S114" s="17">
        <f t="shared" si="14"/>
        <v>21.4</v>
      </c>
      <c r="T114" s="17">
        <f t="shared" si="14"/>
        <v>0.7</v>
      </c>
      <c r="U114" s="66">
        <f t="shared" si="14"/>
        <v>0</v>
      </c>
      <c r="V114" s="358"/>
    </row>
    <row r="115" spans="2:22" s="6" customFormat="1" ht="13.5" thickBot="1" x14ac:dyDescent="0.25">
      <c r="B115" s="8" t="s">
        <v>19</v>
      </c>
      <c r="C115" s="343" t="s">
        <v>58</v>
      </c>
      <c r="D115" s="344"/>
      <c r="E115" s="344"/>
      <c r="F115" s="344"/>
      <c r="G115" s="344"/>
      <c r="H115" s="344"/>
      <c r="I115" s="344"/>
      <c r="J115" s="344"/>
      <c r="K115" s="344"/>
      <c r="L115" s="344"/>
      <c r="M115" s="344"/>
      <c r="N115" s="344"/>
      <c r="O115" s="344"/>
      <c r="P115" s="344"/>
      <c r="Q115" s="344"/>
      <c r="R115" s="344"/>
      <c r="S115" s="344"/>
      <c r="T115" s="344"/>
      <c r="U115" s="345"/>
      <c r="V115" s="358"/>
    </row>
    <row r="116" spans="2:22" s="6" customFormat="1" ht="13.5" thickBot="1" x14ac:dyDescent="0.25">
      <c r="B116" s="8" t="s">
        <v>19</v>
      </c>
      <c r="C116" s="9" t="s">
        <v>16</v>
      </c>
      <c r="D116" s="353" t="s">
        <v>77</v>
      </c>
      <c r="E116" s="351"/>
      <c r="F116" s="351"/>
      <c r="G116" s="351"/>
      <c r="H116" s="351"/>
      <c r="I116" s="351"/>
      <c r="J116" s="351"/>
      <c r="K116" s="351"/>
      <c r="L116" s="351"/>
      <c r="M116" s="351"/>
      <c r="N116" s="351"/>
      <c r="O116" s="351"/>
      <c r="P116" s="351"/>
      <c r="Q116" s="351"/>
      <c r="R116" s="351"/>
      <c r="S116" s="351"/>
      <c r="T116" s="351"/>
      <c r="U116" s="352"/>
      <c r="V116" s="358"/>
    </row>
    <row r="117" spans="2:22" s="6" customFormat="1" ht="13.5" customHeight="1" x14ac:dyDescent="0.2">
      <c r="B117" s="300" t="s">
        <v>19</v>
      </c>
      <c r="C117" s="303" t="s">
        <v>16</v>
      </c>
      <c r="D117" s="402" t="s">
        <v>16</v>
      </c>
      <c r="E117" s="408" t="s">
        <v>59</v>
      </c>
      <c r="F117" s="293" t="s">
        <v>78</v>
      </c>
      <c r="G117" s="403" t="s">
        <v>83</v>
      </c>
      <c r="H117" s="404" t="s">
        <v>84</v>
      </c>
      <c r="I117" s="205" t="s">
        <v>76</v>
      </c>
      <c r="J117" s="170">
        <v>47.2</v>
      </c>
      <c r="K117" s="171">
        <v>47.2</v>
      </c>
      <c r="L117" s="171">
        <f>L118+L119</f>
        <v>0</v>
      </c>
      <c r="M117" s="172">
        <f>M118+M119</f>
        <v>0</v>
      </c>
      <c r="N117" s="170">
        <v>3.2</v>
      </c>
      <c r="O117" s="171">
        <v>3.2</v>
      </c>
      <c r="P117" s="171">
        <v>0</v>
      </c>
      <c r="Q117" s="172">
        <v>0</v>
      </c>
      <c r="R117" s="183"/>
      <c r="S117" s="184"/>
      <c r="T117" s="184"/>
      <c r="U117" s="185"/>
      <c r="V117" s="358"/>
    </row>
    <row r="118" spans="2:22" s="6" customFormat="1" ht="21" customHeight="1" x14ac:dyDescent="0.2">
      <c r="B118" s="301"/>
      <c r="C118" s="304"/>
      <c r="D118" s="327"/>
      <c r="E118" s="350"/>
      <c r="F118" s="291"/>
      <c r="G118" s="328"/>
      <c r="H118" s="276"/>
      <c r="I118" s="55" t="s">
        <v>17</v>
      </c>
      <c r="J118" s="52">
        <v>5.8</v>
      </c>
      <c r="K118" s="53">
        <v>5.8</v>
      </c>
      <c r="L118" s="53">
        <v>0</v>
      </c>
      <c r="M118" s="54">
        <v>0</v>
      </c>
      <c r="N118" s="52">
        <v>5.8</v>
      </c>
      <c r="O118" s="53">
        <v>5.8</v>
      </c>
      <c r="P118" s="53">
        <v>0</v>
      </c>
      <c r="Q118" s="54">
        <v>0</v>
      </c>
      <c r="R118" s="52">
        <v>3.6</v>
      </c>
      <c r="S118" s="53">
        <v>3.6</v>
      </c>
      <c r="T118" s="53">
        <v>0</v>
      </c>
      <c r="U118" s="54">
        <v>0</v>
      </c>
      <c r="V118" s="358"/>
    </row>
    <row r="119" spans="2:22" s="6" customFormat="1" ht="13.5" customHeight="1" thickBot="1" x14ac:dyDescent="0.25">
      <c r="B119" s="302"/>
      <c r="C119" s="305"/>
      <c r="D119" s="326"/>
      <c r="E119" s="409"/>
      <c r="F119" s="294"/>
      <c r="G119" s="324"/>
      <c r="H119" s="275"/>
      <c r="I119" s="55" t="s">
        <v>89</v>
      </c>
      <c r="J119" s="52">
        <v>40</v>
      </c>
      <c r="K119" s="53">
        <v>40</v>
      </c>
      <c r="L119" s="53">
        <v>0</v>
      </c>
      <c r="M119" s="54">
        <v>0</v>
      </c>
      <c r="N119" s="52">
        <v>40</v>
      </c>
      <c r="O119" s="53">
        <v>40</v>
      </c>
      <c r="P119" s="53">
        <v>0</v>
      </c>
      <c r="Q119" s="54">
        <v>0</v>
      </c>
      <c r="R119" s="52"/>
      <c r="S119" s="53"/>
      <c r="T119" s="53"/>
      <c r="U119" s="54"/>
      <c r="V119" s="358"/>
    </row>
    <row r="120" spans="2:22" s="6" customFormat="1" ht="48.75" customHeight="1" thickBot="1" x14ac:dyDescent="0.25">
      <c r="B120" s="8" t="s">
        <v>19</v>
      </c>
      <c r="C120" s="9" t="s">
        <v>16</v>
      </c>
      <c r="D120" s="122" t="s">
        <v>18</v>
      </c>
      <c r="E120" s="116" t="s">
        <v>60</v>
      </c>
      <c r="F120" s="112" t="s">
        <v>78</v>
      </c>
      <c r="G120" s="114" t="s">
        <v>83</v>
      </c>
      <c r="H120" s="115" t="s">
        <v>84</v>
      </c>
      <c r="I120" s="169" t="s">
        <v>17</v>
      </c>
      <c r="J120" s="52">
        <v>90</v>
      </c>
      <c r="K120" s="53">
        <v>90</v>
      </c>
      <c r="L120" s="53">
        <v>0</v>
      </c>
      <c r="M120" s="54">
        <v>0</v>
      </c>
      <c r="N120" s="57">
        <v>90</v>
      </c>
      <c r="O120" s="58">
        <v>90</v>
      </c>
      <c r="P120" s="58">
        <v>0</v>
      </c>
      <c r="Q120" s="59">
        <v>0</v>
      </c>
      <c r="R120" s="52">
        <v>49.8</v>
      </c>
      <c r="S120" s="53">
        <v>11.2</v>
      </c>
      <c r="T120" s="53">
        <v>0</v>
      </c>
      <c r="U120" s="54">
        <v>38.6</v>
      </c>
      <c r="V120" s="358"/>
    </row>
    <row r="121" spans="2:22" s="6" customFormat="1" ht="13.5" thickBot="1" x14ac:dyDescent="0.25">
      <c r="B121" s="10" t="s">
        <v>19</v>
      </c>
      <c r="C121" s="9" t="s">
        <v>16</v>
      </c>
      <c r="D121" s="340" t="s">
        <v>12</v>
      </c>
      <c r="E121" s="341"/>
      <c r="F121" s="341"/>
      <c r="G121" s="341"/>
      <c r="H121" s="342"/>
      <c r="I121" s="31"/>
      <c r="J121" s="32">
        <f t="shared" ref="J121:R121" si="15">J117+J118+J119+J120</f>
        <v>183</v>
      </c>
      <c r="K121" s="33">
        <f t="shared" si="15"/>
        <v>183</v>
      </c>
      <c r="L121" s="33">
        <f t="shared" si="15"/>
        <v>0</v>
      </c>
      <c r="M121" s="63">
        <f t="shared" si="15"/>
        <v>0</v>
      </c>
      <c r="N121" s="32">
        <f t="shared" si="15"/>
        <v>139</v>
      </c>
      <c r="O121" s="33">
        <f t="shared" si="15"/>
        <v>139</v>
      </c>
      <c r="P121" s="33">
        <f t="shared" si="15"/>
        <v>0</v>
      </c>
      <c r="Q121" s="63">
        <f t="shared" si="15"/>
        <v>0</v>
      </c>
      <c r="R121" s="32">
        <f t="shared" si="15"/>
        <v>53.4</v>
      </c>
      <c r="S121" s="33">
        <f>S117+S120</f>
        <v>11.2</v>
      </c>
      <c r="T121" s="33">
        <f>T117+T120</f>
        <v>0</v>
      </c>
      <c r="U121" s="63">
        <f>U117+U120</f>
        <v>38.6</v>
      </c>
      <c r="V121" s="358"/>
    </row>
    <row r="122" spans="2:22" s="6" customFormat="1" ht="13.5" thickBot="1" x14ac:dyDescent="0.25">
      <c r="B122" s="8" t="s">
        <v>19</v>
      </c>
      <c r="C122" s="346" t="s">
        <v>13</v>
      </c>
      <c r="D122" s="347"/>
      <c r="E122" s="347"/>
      <c r="F122" s="347"/>
      <c r="G122" s="347"/>
      <c r="H122" s="348"/>
      <c r="I122" s="28"/>
      <c r="J122" s="29">
        <f t="shared" ref="J122:U122" si="16">J121</f>
        <v>183</v>
      </c>
      <c r="K122" s="30">
        <f t="shared" si="16"/>
        <v>183</v>
      </c>
      <c r="L122" s="30">
        <f t="shared" si="16"/>
        <v>0</v>
      </c>
      <c r="M122" s="68">
        <f t="shared" si="16"/>
        <v>0</v>
      </c>
      <c r="N122" s="29">
        <f>N121</f>
        <v>139</v>
      </c>
      <c r="O122" s="30">
        <f>O121</f>
        <v>139</v>
      </c>
      <c r="P122" s="30">
        <f>P121</f>
        <v>0</v>
      </c>
      <c r="Q122" s="68">
        <f>Q121</f>
        <v>0</v>
      </c>
      <c r="R122" s="16">
        <f t="shared" si="16"/>
        <v>53.4</v>
      </c>
      <c r="S122" s="17">
        <f t="shared" si="16"/>
        <v>11.2</v>
      </c>
      <c r="T122" s="17">
        <f t="shared" si="16"/>
        <v>0</v>
      </c>
      <c r="U122" s="66">
        <f t="shared" si="16"/>
        <v>38.6</v>
      </c>
      <c r="V122" s="358"/>
    </row>
    <row r="123" spans="2:22" s="6" customFormat="1" ht="13.5" thickBot="1" x14ac:dyDescent="0.25">
      <c r="B123" s="8" t="s">
        <v>20</v>
      </c>
      <c r="C123" s="343" t="s">
        <v>61</v>
      </c>
      <c r="D123" s="344"/>
      <c r="E123" s="344"/>
      <c r="F123" s="344"/>
      <c r="G123" s="344"/>
      <c r="H123" s="344"/>
      <c r="I123" s="344"/>
      <c r="J123" s="344"/>
      <c r="K123" s="344"/>
      <c r="L123" s="344"/>
      <c r="M123" s="344"/>
      <c r="N123" s="344"/>
      <c r="O123" s="344"/>
      <c r="P123" s="344"/>
      <c r="Q123" s="344"/>
      <c r="R123" s="344"/>
      <c r="S123" s="344"/>
      <c r="T123" s="344"/>
      <c r="U123" s="345"/>
      <c r="V123" s="358"/>
    </row>
    <row r="124" spans="2:22" s="6" customFormat="1" ht="27" customHeight="1" thickBot="1" x14ac:dyDescent="0.25">
      <c r="B124" s="10" t="s">
        <v>20</v>
      </c>
      <c r="C124" s="9" t="s">
        <v>16</v>
      </c>
      <c r="D124" s="354" t="s">
        <v>98</v>
      </c>
      <c r="E124" s="351"/>
      <c r="F124" s="351"/>
      <c r="G124" s="351"/>
      <c r="H124" s="351"/>
      <c r="I124" s="351"/>
      <c r="J124" s="351"/>
      <c r="K124" s="351"/>
      <c r="L124" s="351"/>
      <c r="M124" s="351"/>
      <c r="N124" s="351"/>
      <c r="O124" s="351"/>
      <c r="P124" s="351"/>
      <c r="Q124" s="351"/>
      <c r="R124" s="351"/>
      <c r="S124" s="351"/>
      <c r="T124" s="351"/>
      <c r="U124" s="352"/>
      <c r="V124" s="358"/>
    </row>
    <row r="125" spans="2:22" s="6" customFormat="1" ht="12.75" customHeight="1" thickBot="1" x14ac:dyDescent="0.25">
      <c r="B125" s="410" t="s">
        <v>20</v>
      </c>
      <c r="C125" s="303" t="s">
        <v>16</v>
      </c>
      <c r="D125" s="355" t="s">
        <v>16</v>
      </c>
      <c r="E125" s="433" t="s">
        <v>62</v>
      </c>
      <c r="F125" s="293" t="s">
        <v>78</v>
      </c>
      <c r="G125" s="403" t="s">
        <v>120</v>
      </c>
      <c r="H125" s="404" t="s">
        <v>121</v>
      </c>
      <c r="I125" s="205" t="s">
        <v>17</v>
      </c>
      <c r="J125" s="170">
        <v>254</v>
      </c>
      <c r="K125" s="171">
        <v>254</v>
      </c>
      <c r="L125" s="171">
        <v>164.1</v>
      </c>
      <c r="M125" s="172">
        <v>0</v>
      </c>
      <c r="N125" s="170">
        <v>196.9</v>
      </c>
      <c r="O125" s="171">
        <v>196.9</v>
      </c>
      <c r="P125" s="171">
        <v>122.9</v>
      </c>
      <c r="Q125" s="172">
        <v>0</v>
      </c>
      <c r="R125" s="210">
        <f>0.1+162.9+19.4+1.9</f>
        <v>184.3</v>
      </c>
      <c r="S125" s="171">
        <f>0.1+162.9+19.4+1.9</f>
        <v>184.3</v>
      </c>
      <c r="T125" s="171">
        <f>111.8</f>
        <v>111.8</v>
      </c>
      <c r="U125" s="172">
        <v>0</v>
      </c>
      <c r="V125" s="358"/>
    </row>
    <row r="126" spans="2:22" s="6" customFormat="1" ht="38.25" customHeight="1" thickBot="1" x14ac:dyDescent="0.25">
      <c r="B126" s="410"/>
      <c r="C126" s="304"/>
      <c r="D126" s="356"/>
      <c r="E126" s="434"/>
      <c r="F126" s="291"/>
      <c r="G126" s="328"/>
      <c r="H126" s="276"/>
      <c r="I126" s="56" t="s">
        <v>76</v>
      </c>
      <c r="J126" s="52">
        <v>50.9</v>
      </c>
      <c r="K126" s="53">
        <v>50.9</v>
      </c>
      <c r="L126" s="53">
        <v>38.9</v>
      </c>
      <c r="M126" s="54">
        <v>0</v>
      </c>
      <c r="N126" s="52">
        <v>104.9</v>
      </c>
      <c r="O126" s="53">
        <v>104.9</v>
      </c>
      <c r="P126" s="53">
        <v>80.099999999999994</v>
      </c>
      <c r="Q126" s="54">
        <v>0</v>
      </c>
      <c r="R126" s="266">
        <v>105.9</v>
      </c>
      <c r="S126" s="53">
        <v>105.9</v>
      </c>
      <c r="T126" s="53">
        <v>80.900000000000006</v>
      </c>
      <c r="U126" s="54">
        <v>0</v>
      </c>
      <c r="V126" s="358"/>
    </row>
    <row r="127" spans="2:22" s="6" customFormat="1" ht="18.75" customHeight="1" x14ac:dyDescent="0.2">
      <c r="B127" s="300" t="s">
        <v>20</v>
      </c>
      <c r="C127" s="303" t="s">
        <v>16</v>
      </c>
      <c r="D127" s="325" t="s">
        <v>18</v>
      </c>
      <c r="E127" s="349" t="s">
        <v>63</v>
      </c>
      <c r="F127" s="290" t="s">
        <v>78</v>
      </c>
      <c r="G127" s="323" t="s">
        <v>83</v>
      </c>
      <c r="H127" s="274" t="s">
        <v>84</v>
      </c>
      <c r="I127" s="169" t="s">
        <v>89</v>
      </c>
      <c r="J127" s="52">
        <v>40.6</v>
      </c>
      <c r="K127" s="53">
        <v>40.6</v>
      </c>
      <c r="L127" s="53">
        <v>0</v>
      </c>
      <c r="M127" s="54">
        <v>0</v>
      </c>
      <c r="N127" s="206"/>
      <c r="O127" s="207"/>
      <c r="P127" s="207"/>
      <c r="Q127" s="208"/>
      <c r="R127" s="211"/>
      <c r="S127" s="211"/>
      <c r="T127" s="211"/>
      <c r="U127" s="209"/>
      <c r="V127" s="358"/>
    </row>
    <row r="128" spans="2:22" s="6" customFormat="1" ht="17.25" customHeight="1" x14ac:dyDescent="0.2">
      <c r="B128" s="301"/>
      <c r="C128" s="304"/>
      <c r="D128" s="327"/>
      <c r="E128" s="350"/>
      <c r="F128" s="291"/>
      <c r="G128" s="328"/>
      <c r="H128" s="276"/>
      <c r="I128" s="169" t="s">
        <v>76</v>
      </c>
      <c r="J128" s="69"/>
      <c r="K128" s="70"/>
      <c r="L128" s="70"/>
      <c r="M128" s="71"/>
      <c r="N128" s="52">
        <v>46.9</v>
      </c>
      <c r="O128" s="53">
        <v>46.9</v>
      </c>
      <c r="P128" s="53">
        <v>0</v>
      </c>
      <c r="Q128" s="54">
        <v>0</v>
      </c>
      <c r="R128" s="266">
        <v>46.9</v>
      </c>
      <c r="S128" s="266">
        <v>46.9</v>
      </c>
      <c r="T128" s="266">
        <v>0</v>
      </c>
      <c r="U128" s="273">
        <v>0</v>
      </c>
      <c r="V128" s="358"/>
    </row>
    <row r="129" spans="2:22" s="6" customFormat="1" ht="21.75" customHeight="1" thickBot="1" x14ac:dyDescent="0.25">
      <c r="B129" s="302"/>
      <c r="C129" s="305"/>
      <c r="D129" s="327"/>
      <c r="E129" s="350"/>
      <c r="F129" s="291"/>
      <c r="G129" s="328"/>
      <c r="H129" s="276"/>
      <c r="I129" s="56" t="s">
        <v>81</v>
      </c>
      <c r="J129" s="69">
        <v>5.8</v>
      </c>
      <c r="K129" s="70">
        <v>5.8</v>
      </c>
      <c r="L129" s="70">
        <v>0</v>
      </c>
      <c r="M129" s="71">
        <v>0</v>
      </c>
      <c r="N129" s="57">
        <v>6</v>
      </c>
      <c r="O129" s="58">
        <v>6</v>
      </c>
      <c r="P129" s="58">
        <v>0.2</v>
      </c>
      <c r="Q129" s="59">
        <v>0</v>
      </c>
      <c r="R129" s="266">
        <v>5.9</v>
      </c>
      <c r="S129" s="53">
        <v>5.9</v>
      </c>
      <c r="T129" s="53">
        <v>0.2</v>
      </c>
      <c r="U129" s="54">
        <v>0</v>
      </c>
      <c r="V129" s="358"/>
    </row>
    <row r="130" spans="2:22" s="6" customFormat="1" ht="13.5" thickBot="1" x14ac:dyDescent="0.25">
      <c r="B130" s="10" t="s">
        <v>20</v>
      </c>
      <c r="C130" s="9" t="s">
        <v>16</v>
      </c>
      <c r="D130" s="340" t="s">
        <v>12</v>
      </c>
      <c r="E130" s="341"/>
      <c r="F130" s="341"/>
      <c r="G130" s="341"/>
      <c r="H130" s="342"/>
      <c r="I130" s="31"/>
      <c r="J130" s="32">
        <f t="shared" ref="J130:Q130" si="17">J125+J126+J127+J128+J129</f>
        <v>351.3</v>
      </c>
      <c r="K130" s="33">
        <f t="shared" si="17"/>
        <v>351.3</v>
      </c>
      <c r="L130" s="33">
        <f t="shared" si="17"/>
        <v>203</v>
      </c>
      <c r="M130" s="63">
        <f t="shared" si="17"/>
        <v>0</v>
      </c>
      <c r="N130" s="32">
        <f t="shared" si="17"/>
        <v>354.7</v>
      </c>
      <c r="O130" s="33">
        <f t="shared" si="17"/>
        <v>354.7</v>
      </c>
      <c r="P130" s="33">
        <f t="shared" si="17"/>
        <v>203.2</v>
      </c>
      <c r="Q130" s="63">
        <f t="shared" si="17"/>
        <v>0</v>
      </c>
      <c r="R130" s="32">
        <f>R125+R126+R127+R128+R129</f>
        <v>343</v>
      </c>
      <c r="S130" s="33">
        <f>S125+S126+S127+S128+S129</f>
        <v>343</v>
      </c>
      <c r="T130" s="33">
        <f>T125+T126+T127+T128+T129</f>
        <v>192.89999999999998</v>
      </c>
      <c r="U130" s="63">
        <f>U125+U126+U127+U128+U129</f>
        <v>0</v>
      </c>
      <c r="V130" s="358"/>
    </row>
    <row r="131" spans="2:22" s="6" customFormat="1" ht="13.5" thickBot="1" x14ac:dyDescent="0.25">
      <c r="B131" s="10" t="s">
        <v>20</v>
      </c>
      <c r="C131" s="346" t="s">
        <v>13</v>
      </c>
      <c r="D131" s="347"/>
      <c r="E131" s="347"/>
      <c r="F131" s="347"/>
      <c r="G131" s="347"/>
      <c r="H131" s="348"/>
      <c r="I131" s="28"/>
      <c r="J131" s="29">
        <f t="shared" ref="J131:U131" si="18">J130</f>
        <v>351.3</v>
      </c>
      <c r="K131" s="30">
        <f t="shared" si="18"/>
        <v>351.3</v>
      </c>
      <c r="L131" s="30">
        <f t="shared" si="18"/>
        <v>203</v>
      </c>
      <c r="M131" s="68">
        <f t="shared" si="18"/>
        <v>0</v>
      </c>
      <c r="N131" s="29">
        <f>N130</f>
        <v>354.7</v>
      </c>
      <c r="O131" s="30">
        <f>O130</f>
        <v>354.7</v>
      </c>
      <c r="P131" s="30">
        <f>P130</f>
        <v>203.2</v>
      </c>
      <c r="Q131" s="68">
        <f>Q130</f>
        <v>0</v>
      </c>
      <c r="R131" s="16">
        <f t="shared" si="18"/>
        <v>343</v>
      </c>
      <c r="S131" s="17">
        <f t="shared" si="18"/>
        <v>343</v>
      </c>
      <c r="T131" s="17">
        <f t="shared" si="18"/>
        <v>192.89999999999998</v>
      </c>
      <c r="U131" s="66">
        <f t="shared" si="18"/>
        <v>0</v>
      </c>
      <c r="V131" s="358"/>
    </row>
    <row r="132" spans="2:22" s="6" customFormat="1" ht="13.5" thickBot="1" x14ac:dyDescent="0.25">
      <c r="B132" s="10" t="s">
        <v>22</v>
      </c>
      <c r="C132" s="343" t="s">
        <v>64</v>
      </c>
      <c r="D132" s="344"/>
      <c r="E132" s="344"/>
      <c r="F132" s="344"/>
      <c r="G132" s="344"/>
      <c r="H132" s="344"/>
      <c r="I132" s="344"/>
      <c r="J132" s="344"/>
      <c r="K132" s="344"/>
      <c r="L132" s="344"/>
      <c r="M132" s="344"/>
      <c r="N132" s="344"/>
      <c r="O132" s="344"/>
      <c r="P132" s="344"/>
      <c r="Q132" s="344"/>
      <c r="R132" s="344"/>
      <c r="S132" s="344"/>
      <c r="T132" s="344"/>
      <c r="U132" s="345"/>
      <c r="V132" s="358"/>
    </row>
    <row r="133" spans="2:22" s="6" customFormat="1" ht="27" customHeight="1" thickBot="1" x14ac:dyDescent="0.25">
      <c r="B133" s="10" t="s">
        <v>22</v>
      </c>
      <c r="C133" s="174" t="s">
        <v>16</v>
      </c>
      <c r="D133" s="354" t="s">
        <v>111</v>
      </c>
      <c r="E133" s="351"/>
      <c r="F133" s="351"/>
      <c r="G133" s="351"/>
      <c r="H133" s="351"/>
      <c r="I133" s="351"/>
      <c r="J133" s="351"/>
      <c r="K133" s="351"/>
      <c r="L133" s="351"/>
      <c r="M133" s="351"/>
      <c r="N133" s="351"/>
      <c r="O133" s="351"/>
      <c r="P133" s="351"/>
      <c r="Q133" s="351"/>
      <c r="R133" s="351"/>
      <c r="S133" s="351"/>
      <c r="T133" s="351"/>
      <c r="U133" s="352"/>
      <c r="V133" s="358"/>
    </row>
    <row r="134" spans="2:22" s="6" customFormat="1" ht="45.75" customHeight="1" thickBot="1" x14ac:dyDescent="0.25">
      <c r="B134" s="10" t="s">
        <v>22</v>
      </c>
      <c r="C134" s="11" t="s">
        <v>16</v>
      </c>
      <c r="D134" s="212" t="s">
        <v>16</v>
      </c>
      <c r="E134" s="123" t="s">
        <v>65</v>
      </c>
      <c r="F134" s="217" t="s">
        <v>78</v>
      </c>
      <c r="G134" s="124" t="s">
        <v>83</v>
      </c>
      <c r="H134" s="218" t="s">
        <v>84</v>
      </c>
      <c r="I134" s="205" t="s">
        <v>17</v>
      </c>
      <c r="J134" s="170">
        <v>29</v>
      </c>
      <c r="K134" s="171">
        <v>29</v>
      </c>
      <c r="L134" s="171">
        <v>0</v>
      </c>
      <c r="M134" s="172">
        <v>0</v>
      </c>
      <c r="N134" s="202">
        <v>29</v>
      </c>
      <c r="O134" s="203">
        <v>29</v>
      </c>
      <c r="P134" s="203">
        <v>0</v>
      </c>
      <c r="Q134" s="204">
        <v>0</v>
      </c>
      <c r="R134" s="170">
        <v>34</v>
      </c>
      <c r="S134" s="171">
        <v>34</v>
      </c>
      <c r="T134" s="171">
        <v>0</v>
      </c>
      <c r="U134" s="172">
        <v>0</v>
      </c>
      <c r="V134" s="358"/>
    </row>
    <row r="135" spans="2:22" s="6" customFormat="1" ht="13.5" thickBot="1" x14ac:dyDescent="0.25">
      <c r="B135" s="10" t="s">
        <v>22</v>
      </c>
      <c r="C135" s="9" t="s">
        <v>16</v>
      </c>
      <c r="D135" s="357" t="s">
        <v>12</v>
      </c>
      <c r="E135" s="341"/>
      <c r="F135" s="341"/>
      <c r="G135" s="341"/>
      <c r="H135" s="342"/>
      <c r="I135" s="31"/>
      <c r="J135" s="32">
        <f t="shared" ref="J135:U135" si="19">J134</f>
        <v>29</v>
      </c>
      <c r="K135" s="33">
        <f t="shared" si="19"/>
        <v>29</v>
      </c>
      <c r="L135" s="33">
        <f t="shared" si="19"/>
        <v>0</v>
      </c>
      <c r="M135" s="63">
        <f t="shared" si="19"/>
        <v>0</v>
      </c>
      <c r="N135" s="32">
        <f t="shared" si="19"/>
        <v>29</v>
      </c>
      <c r="O135" s="33">
        <f t="shared" si="19"/>
        <v>29</v>
      </c>
      <c r="P135" s="33">
        <f t="shared" si="19"/>
        <v>0</v>
      </c>
      <c r="Q135" s="63">
        <f t="shared" si="19"/>
        <v>0</v>
      </c>
      <c r="R135" s="32">
        <f t="shared" si="19"/>
        <v>34</v>
      </c>
      <c r="S135" s="33">
        <f t="shared" si="19"/>
        <v>34</v>
      </c>
      <c r="T135" s="33">
        <f t="shared" si="19"/>
        <v>0</v>
      </c>
      <c r="U135" s="63">
        <f t="shared" si="19"/>
        <v>0</v>
      </c>
      <c r="V135" s="358"/>
    </row>
    <row r="136" spans="2:22" s="6" customFormat="1" ht="13.5" thickBot="1" x14ac:dyDescent="0.25">
      <c r="B136" s="10" t="s">
        <v>22</v>
      </c>
      <c r="C136" s="346" t="s">
        <v>13</v>
      </c>
      <c r="D136" s="347"/>
      <c r="E136" s="347"/>
      <c r="F136" s="347"/>
      <c r="G136" s="347"/>
      <c r="H136" s="348"/>
      <c r="I136" s="28"/>
      <c r="J136" s="29">
        <f t="shared" ref="J136:U136" si="20">J135</f>
        <v>29</v>
      </c>
      <c r="K136" s="30">
        <f t="shared" si="20"/>
        <v>29</v>
      </c>
      <c r="L136" s="30">
        <f t="shared" si="20"/>
        <v>0</v>
      </c>
      <c r="M136" s="68">
        <f t="shared" si="20"/>
        <v>0</v>
      </c>
      <c r="N136" s="29">
        <f>N135</f>
        <v>29</v>
      </c>
      <c r="O136" s="30">
        <f>O134</f>
        <v>29</v>
      </c>
      <c r="P136" s="30">
        <f>P135</f>
        <v>0</v>
      </c>
      <c r="Q136" s="68">
        <f>Q135</f>
        <v>0</v>
      </c>
      <c r="R136" s="16">
        <f t="shared" si="20"/>
        <v>34</v>
      </c>
      <c r="S136" s="17">
        <f t="shared" si="20"/>
        <v>34</v>
      </c>
      <c r="T136" s="17">
        <f t="shared" si="20"/>
        <v>0</v>
      </c>
      <c r="U136" s="66">
        <f t="shared" si="20"/>
        <v>0</v>
      </c>
      <c r="V136" s="358"/>
    </row>
    <row r="137" spans="2:22" s="6" customFormat="1" ht="13.5" thickBot="1" x14ac:dyDescent="0.25">
      <c r="B137" s="10" t="s">
        <v>21</v>
      </c>
      <c r="C137" s="343" t="s">
        <v>66</v>
      </c>
      <c r="D137" s="344"/>
      <c r="E137" s="344"/>
      <c r="F137" s="344"/>
      <c r="G137" s="344"/>
      <c r="H137" s="344"/>
      <c r="I137" s="344"/>
      <c r="J137" s="344"/>
      <c r="K137" s="344"/>
      <c r="L137" s="344"/>
      <c r="M137" s="344"/>
      <c r="N137" s="344"/>
      <c r="O137" s="344"/>
      <c r="P137" s="344"/>
      <c r="Q137" s="344"/>
      <c r="R137" s="344"/>
      <c r="S137" s="344"/>
      <c r="T137" s="344"/>
      <c r="U137" s="345"/>
      <c r="V137" s="358"/>
    </row>
    <row r="138" spans="2:22" s="6" customFormat="1" ht="13.5" thickBot="1" x14ac:dyDescent="0.25">
      <c r="B138" s="10" t="s">
        <v>21</v>
      </c>
      <c r="C138" s="174" t="s">
        <v>16</v>
      </c>
      <c r="D138" s="411" t="s">
        <v>67</v>
      </c>
      <c r="E138" s="411"/>
      <c r="F138" s="411"/>
      <c r="G138" s="411"/>
      <c r="H138" s="411"/>
      <c r="I138" s="411"/>
      <c r="J138" s="411"/>
      <c r="K138" s="411"/>
      <c r="L138" s="411"/>
      <c r="M138" s="411"/>
      <c r="N138" s="411"/>
      <c r="O138" s="411"/>
      <c r="P138" s="411"/>
      <c r="Q138" s="411"/>
      <c r="R138" s="411"/>
      <c r="S138" s="411"/>
      <c r="T138" s="411"/>
      <c r="U138" s="412"/>
      <c r="V138" s="358"/>
    </row>
    <row r="139" spans="2:22" s="6" customFormat="1" ht="44.25" customHeight="1" thickBot="1" x14ac:dyDescent="0.25">
      <c r="B139" s="10" t="s">
        <v>21</v>
      </c>
      <c r="C139" s="11" t="s">
        <v>16</v>
      </c>
      <c r="D139" s="121" t="s">
        <v>16</v>
      </c>
      <c r="E139" s="123" t="s">
        <v>68</v>
      </c>
      <c r="F139" s="217" t="s">
        <v>78</v>
      </c>
      <c r="G139" s="124" t="s">
        <v>83</v>
      </c>
      <c r="H139" s="218" t="s">
        <v>84</v>
      </c>
      <c r="I139" s="213" t="s">
        <v>17</v>
      </c>
      <c r="J139" s="214">
        <v>5.8</v>
      </c>
      <c r="K139" s="215">
        <v>5.8</v>
      </c>
      <c r="L139" s="215">
        <v>0</v>
      </c>
      <c r="M139" s="216">
        <v>0</v>
      </c>
      <c r="N139" s="219">
        <v>5.8</v>
      </c>
      <c r="O139" s="220">
        <v>5.8</v>
      </c>
      <c r="P139" s="220">
        <v>0</v>
      </c>
      <c r="Q139" s="221">
        <v>0</v>
      </c>
      <c r="R139" s="170">
        <v>5.6</v>
      </c>
      <c r="S139" s="171">
        <v>5.6</v>
      </c>
      <c r="T139" s="171">
        <v>0</v>
      </c>
      <c r="U139" s="172">
        <v>0</v>
      </c>
      <c r="V139" s="358"/>
    </row>
    <row r="140" spans="2:22" s="6" customFormat="1" ht="13.5" thickBot="1" x14ac:dyDescent="0.25">
      <c r="B140" s="10" t="s">
        <v>21</v>
      </c>
      <c r="C140" s="9" t="s">
        <v>16</v>
      </c>
      <c r="D140" s="340" t="s">
        <v>12</v>
      </c>
      <c r="E140" s="341"/>
      <c r="F140" s="341"/>
      <c r="G140" s="341"/>
      <c r="H140" s="342"/>
      <c r="I140" s="36"/>
      <c r="J140" s="32">
        <f>J139</f>
        <v>5.8</v>
      </c>
      <c r="K140" s="33">
        <f>K139</f>
        <v>5.8</v>
      </c>
      <c r="L140" s="33">
        <f>L139</f>
        <v>0</v>
      </c>
      <c r="M140" s="63">
        <f>M139</f>
        <v>0</v>
      </c>
      <c r="N140" s="32">
        <f>N139</f>
        <v>5.8</v>
      </c>
      <c r="O140" s="33">
        <f t="shared" ref="O140:Q141" si="21">O139</f>
        <v>5.8</v>
      </c>
      <c r="P140" s="33">
        <f t="shared" si="21"/>
        <v>0</v>
      </c>
      <c r="Q140" s="63">
        <f t="shared" si="21"/>
        <v>0</v>
      </c>
      <c r="R140" s="45">
        <f>R139</f>
        <v>5.6</v>
      </c>
      <c r="S140" s="45">
        <f>S139</f>
        <v>5.6</v>
      </c>
      <c r="T140" s="45">
        <f>T139</f>
        <v>0</v>
      </c>
      <c r="U140" s="175">
        <f>U139</f>
        <v>0</v>
      </c>
      <c r="V140" s="358"/>
    </row>
    <row r="141" spans="2:22" s="6" customFormat="1" ht="13.5" thickBot="1" x14ac:dyDescent="0.25">
      <c r="B141" s="8" t="s">
        <v>21</v>
      </c>
      <c r="C141" s="346" t="s">
        <v>13</v>
      </c>
      <c r="D141" s="347"/>
      <c r="E141" s="347"/>
      <c r="F141" s="347"/>
      <c r="G141" s="347"/>
      <c r="H141" s="348"/>
      <c r="I141" s="44"/>
      <c r="J141" s="16">
        <f t="shared" ref="J141:U141" si="22">J140</f>
        <v>5.8</v>
      </c>
      <c r="K141" s="17">
        <f t="shared" si="22"/>
        <v>5.8</v>
      </c>
      <c r="L141" s="17">
        <f t="shared" si="22"/>
        <v>0</v>
      </c>
      <c r="M141" s="66">
        <f t="shared" si="22"/>
        <v>0</v>
      </c>
      <c r="N141" s="16">
        <f>N140</f>
        <v>5.8</v>
      </c>
      <c r="O141" s="17">
        <f t="shared" si="21"/>
        <v>5.8</v>
      </c>
      <c r="P141" s="17">
        <f t="shared" si="21"/>
        <v>0</v>
      </c>
      <c r="Q141" s="66">
        <f t="shared" si="21"/>
        <v>0</v>
      </c>
      <c r="R141" s="46">
        <f t="shared" si="22"/>
        <v>5.6</v>
      </c>
      <c r="S141" s="46">
        <f t="shared" si="22"/>
        <v>5.6</v>
      </c>
      <c r="T141" s="46">
        <f t="shared" si="22"/>
        <v>0</v>
      </c>
      <c r="U141" s="176">
        <f t="shared" si="22"/>
        <v>0</v>
      </c>
      <c r="V141" s="358"/>
    </row>
    <row r="142" spans="2:22" s="6" customFormat="1" ht="12.75" customHeight="1" thickBot="1" x14ac:dyDescent="0.25">
      <c r="B142" s="10" t="s">
        <v>23</v>
      </c>
      <c r="C142" s="343" t="s">
        <v>69</v>
      </c>
      <c r="D142" s="344"/>
      <c r="E142" s="344"/>
      <c r="F142" s="344"/>
      <c r="G142" s="344"/>
      <c r="H142" s="344"/>
      <c r="I142" s="344"/>
      <c r="J142" s="344"/>
      <c r="K142" s="344"/>
      <c r="L142" s="344"/>
      <c r="M142" s="344"/>
      <c r="N142" s="344"/>
      <c r="O142" s="344"/>
      <c r="P142" s="344"/>
      <c r="Q142" s="344"/>
      <c r="R142" s="344"/>
      <c r="S142" s="344"/>
      <c r="T142" s="344"/>
      <c r="U142" s="345"/>
      <c r="V142" s="358"/>
    </row>
    <row r="143" spans="2:22" s="6" customFormat="1" ht="14.25" customHeight="1" thickBot="1" x14ac:dyDescent="0.25">
      <c r="B143" s="10" t="s">
        <v>23</v>
      </c>
      <c r="C143" s="9" t="s">
        <v>16</v>
      </c>
      <c r="D143" s="353" t="s">
        <v>70</v>
      </c>
      <c r="E143" s="351"/>
      <c r="F143" s="351"/>
      <c r="G143" s="351"/>
      <c r="H143" s="351"/>
      <c r="I143" s="351"/>
      <c r="J143" s="351"/>
      <c r="K143" s="351"/>
      <c r="L143" s="351"/>
      <c r="M143" s="351"/>
      <c r="N143" s="351"/>
      <c r="O143" s="351"/>
      <c r="P143" s="351"/>
      <c r="Q143" s="351"/>
      <c r="R143" s="351"/>
      <c r="S143" s="351"/>
      <c r="T143" s="351"/>
      <c r="U143" s="352"/>
      <c r="V143" s="358"/>
    </row>
    <row r="144" spans="2:22" s="6" customFormat="1" ht="46.5" thickBot="1" x14ac:dyDescent="0.25">
      <c r="B144" s="10" t="s">
        <v>23</v>
      </c>
      <c r="C144" s="9" t="s">
        <v>16</v>
      </c>
      <c r="D144" s="177" t="s">
        <v>16</v>
      </c>
      <c r="E144" s="178" t="s">
        <v>71</v>
      </c>
      <c r="F144" s="179" t="s">
        <v>78</v>
      </c>
      <c r="G144" s="180" t="s">
        <v>83</v>
      </c>
      <c r="H144" s="181" t="s">
        <v>84</v>
      </c>
      <c r="I144" s="225" t="s">
        <v>17</v>
      </c>
      <c r="J144" s="202">
        <v>58.4</v>
      </c>
      <c r="K144" s="203">
        <v>58.4</v>
      </c>
      <c r="L144" s="203">
        <v>41.6</v>
      </c>
      <c r="M144" s="204">
        <v>0</v>
      </c>
      <c r="N144" s="202">
        <v>58.4</v>
      </c>
      <c r="O144" s="203">
        <v>58.4</v>
      </c>
      <c r="P144" s="203">
        <v>41.6</v>
      </c>
      <c r="Q144" s="204">
        <v>0</v>
      </c>
      <c r="R144" s="202">
        <v>59.1</v>
      </c>
      <c r="S144" s="203">
        <v>59.1</v>
      </c>
      <c r="T144" s="203">
        <v>43.4</v>
      </c>
      <c r="U144" s="204">
        <v>0</v>
      </c>
      <c r="V144" s="358"/>
    </row>
    <row r="145" spans="2:24" s="6" customFormat="1" ht="13.5" thickBot="1" x14ac:dyDescent="0.25">
      <c r="B145" s="10" t="s">
        <v>23</v>
      </c>
      <c r="C145" s="9" t="s">
        <v>16</v>
      </c>
      <c r="D145" s="340" t="s">
        <v>12</v>
      </c>
      <c r="E145" s="341"/>
      <c r="F145" s="341"/>
      <c r="G145" s="341"/>
      <c r="H145" s="342"/>
      <c r="I145" s="31"/>
      <c r="J145" s="32">
        <f t="shared" ref="J145:N146" si="23">J144</f>
        <v>58.4</v>
      </c>
      <c r="K145" s="33">
        <f t="shared" si="23"/>
        <v>58.4</v>
      </c>
      <c r="L145" s="33">
        <f t="shared" si="23"/>
        <v>41.6</v>
      </c>
      <c r="M145" s="63">
        <f t="shared" si="23"/>
        <v>0</v>
      </c>
      <c r="N145" s="32">
        <f t="shared" si="23"/>
        <v>58.4</v>
      </c>
      <c r="O145" s="33">
        <f t="shared" ref="O145:Q146" si="24">O144</f>
        <v>58.4</v>
      </c>
      <c r="P145" s="33">
        <f t="shared" si="24"/>
        <v>41.6</v>
      </c>
      <c r="Q145" s="63">
        <f t="shared" si="24"/>
        <v>0</v>
      </c>
      <c r="R145" s="32">
        <f t="shared" ref="R145:U146" si="25">R144</f>
        <v>59.1</v>
      </c>
      <c r="S145" s="33">
        <f t="shared" si="25"/>
        <v>59.1</v>
      </c>
      <c r="T145" s="33">
        <f t="shared" si="25"/>
        <v>43.4</v>
      </c>
      <c r="U145" s="63">
        <f t="shared" si="25"/>
        <v>0</v>
      </c>
      <c r="V145" s="358"/>
    </row>
    <row r="146" spans="2:24" s="6" customFormat="1" ht="13.5" thickBot="1" x14ac:dyDescent="0.25">
      <c r="B146" s="8" t="s">
        <v>23</v>
      </c>
      <c r="C146" s="346" t="s">
        <v>13</v>
      </c>
      <c r="D146" s="347"/>
      <c r="E146" s="347"/>
      <c r="F146" s="347"/>
      <c r="G146" s="347"/>
      <c r="H146" s="348"/>
      <c r="I146" s="182"/>
      <c r="J146" s="16">
        <f t="shared" si="23"/>
        <v>58.4</v>
      </c>
      <c r="K146" s="17">
        <f t="shared" si="23"/>
        <v>58.4</v>
      </c>
      <c r="L146" s="17">
        <f t="shared" si="23"/>
        <v>41.6</v>
      </c>
      <c r="M146" s="66">
        <f t="shared" si="23"/>
        <v>0</v>
      </c>
      <c r="N146" s="16">
        <f t="shared" si="23"/>
        <v>58.4</v>
      </c>
      <c r="O146" s="17">
        <f t="shared" si="24"/>
        <v>58.4</v>
      </c>
      <c r="P146" s="17">
        <f t="shared" si="24"/>
        <v>41.6</v>
      </c>
      <c r="Q146" s="66">
        <f t="shared" si="24"/>
        <v>0</v>
      </c>
      <c r="R146" s="16">
        <f t="shared" si="25"/>
        <v>59.1</v>
      </c>
      <c r="S146" s="17">
        <f t="shared" si="25"/>
        <v>59.1</v>
      </c>
      <c r="T146" s="17">
        <f t="shared" si="25"/>
        <v>43.4</v>
      </c>
      <c r="U146" s="66">
        <f t="shared" si="25"/>
        <v>0</v>
      </c>
      <c r="V146" s="358"/>
    </row>
    <row r="147" spans="2:24" s="6" customFormat="1" ht="13.5" thickBot="1" x14ac:dyDescent="0.25">
      <c r="B147" s="10" t="s">
        <v>24</v>
      </c>
      <c r="C147" s="343" t="s">
        <v>72</v>
      </c>
      <c r="D147" s="344"/>
      <c r="E147" s="344"/>
      <c r="F147" s="344"/>
      <c r="G147" s="344"/>
      <c r="H147" s="344"/>
      <c r="I147" s="344"/>
      <c r="J147" s="344"/>
      <c r="K147" s="344"/>
      <c r="L147" s="344"/>
      <c r="M147" s="344"/>
      <c r="N147" s="344"/>
      <c r="O147" s="344"/>
      <c r="P147" s="344"/>
      <c r="Q147" s="344"/>
      <c r="R147" s="344"/>
      <c r="S147" s="344"/>
      <c r="T147" s="344"/>
      <c r="U147" s="345"/>
      <c r="V147" s="358"/>
    </row>
    <row r="148" spans="2:24" s="6" customFormat="1" ht="13.5" thickBot="1" x14ac:dyDescent="0.25">
      <c r="B148" s="10" t="s">
        <v>24</v>
      </c>
      <c r="C148" s="9" t="s">
        <v>16</v>
      </c>
      <c r="D148" s="353" t="s">
        <v>73</v>
      </c>
      <c r="E148" s="351"/>
      <c r="F148" s="351"/>
      <c r="G148" s="351"/>
      <c r="H148" s="351"/>
      <c r="I148" s="351"/>
      <c r="J148" s="351"/>
      <c r="K148" s="351"/>
      <c r="L148" s="351"/>
      <c r="M148" s="351"/>
      <c r="N148" s="351"/>
      <c r="O148" s="351"/>
      <c r="P148" s="351"/>
      <c r="Q148" s="351"/>
      <c r="R148" s="351"/>
      <c r="S148" s="351"/>
      <c r="T148" s="351"/>
      <c r="U148" s="352"/>
      <c r="V148" s="358"/>
    </row>
    <row r="149" spans="2:24" s="6" customFormat="1" ht="48.75" customHeight="1" thickBot="1" x14ac:dyDescent="0.25">
      <c r="B149" s="10" t="s">
        <v>24</v>
      </c>
      <c r="C149" s="21" t="s">
        <v>16</v>
      </c>
      <c r="D149" s="125" t="s">
        <v>16</v>
      </c>
      <c r="E149" s="126" t="s">
        <v>74</v>
      </c>
      <c r="F149" s="117" t="s">
        <v>78</v>
      </c>
      <c r="G149" s="118" t="s">
        <v>83</v>
      </c>
      <c r="H149" s="119" t="s">
        <v>86</v>
      </c>
      <c r="I149" s="205" t="s">
        <v>17</v>
      </c>
      <c r="J149" s="170">
        <v>10.7</v>
      </c>
      <c r="K149" s="171">
        <v>10.7</v>
      </c>
      <c r="L149" s="171">
        <v>0</v>
      </c>
      <c r="M149" s="172">
        <v>0</v>
      </c>
      <c r="N149" s="202">
        <v>10.7</v>
      </c>
      <c r="O149" s="203">
        <v>10.7</v>
      </c>
      <c r="P149" s="203">
        <v>0</v>
      </c>
      <c r="Q149" s="204">
        <v>0</v>
      </c>
      <c r="R149" s="170">
        <v>4.2</v>
      </c>
      <c r="S149" s="171">
        <v>4.2</v>
      </c>
      <c r="T149" s="171">
        <v>0</v>
      </c>
      <c r="U149" s="172">
        <v>0</v>
      </c>
      <c r="V149" s="358"/>
      <c r="W149" s="222"/>
      <c r="X149" s="222"/>
    </row>
    <row r="150" spans="2:24" s="6" customFormat="1" ht="14.25" customHeight="1" thickBot="1" x14ac:dyDescent="0.25">
      <c r="B150" s="10" t="s">
        <v>24</v>
      </c>
      <c r="C150" s="9" t="s">
        <v>16</v>
      </c>
      <c r="D150" s="413" t="s">
        <v>12</v>
      </c>
      <c r="E150" s="414"/>
      <c r="F150" s="414"/>
      <c r="G150" s="414"/>
      <c r="H150" s="415"/>
      <c r="I150" s="31"/>
      <c r="J150" s="32">
        <f t="shared" ref="J150:N151" si="26">J149</f>
        <v>10.7</v>
      </c>
      <c r="K150" s="33">
        <f t="shared" si="26"/>
        <v>10.7</v>
      </c>
      <c r="L150" s="33">
        <f t="shared" si="26"/>
        <v>0</v>
      </c>
      <c r="M150" s="63">
        <f t="shared" si="26"/>
        <v>0</v>
      </c>
      <c r="N150" s="32">
        <f t="shared" si="26"/>
        <v>10.7</v>
      </c>
      <c r="O150" s="33">
        <f t="shared" ref="O150:Q151" si="27">O149</f>
        <v>10.7</v>
      </c>
      <c r="P150" s="33">
        <f t="shared" si="27"/>
        <v>0</v>
      </c>
      <c r="Q150" s="63">
        <f t="shared" si="27"/>
        <v>0</v>
      </c>
      <c r="R150" s="32">
        <f t="shared" ref="R150:U151" si="28">R149</f>
        <v>4.2</v>
      </c>
      <c r="S150" s="33">
        <f t="shared" si="28"/>
        <v>4.2</v>
      </c>
      <c r="T150" s="33">
        <f t="shared" si="28"/>
        <v>0</v>
      </c>
      <c r="U150" s="63">
        <f t="shared" si="28"/>
        <v>0</v>
      </c>
      <c r="V150" s="358"/>
      <c r="W150" s="222"/>
      <c r="X150" s="222"/>
    </row>
    <row r="151" spans="2:24" s="6" customFormat="1" ht="16.5" customHeight="1" thickBot="1" x14ac:dyDescent="0.25">
      <c r="B151" s="8" t="s">
        <v>24</v>
      </c>
      <c r="C151" s="346" t="s">
        <v>13</v>
      </c>
      <c r="D151" s="347"/>
      <c r="E151" s="347"/>
      <c r="F151" s="347"/>
      <c r="G151" s="347"/>
      <c r="H151" s="348"/>
      <c r="I151" s="28"/>
      <c r="J151" s="16">
        <f t="shared" si="26"/>
        <v>10.7</v>
      </c>
      <c r="K151" s="17">
        <f t="shared" si="26"/>
        <v>10.7</v>
      </c>
      <c r="L151" s="17">
        <f t="shared" si="26"/>
        <v>0</v>
      </c>
      <c r="M151" s="66">
        <f t="shared" si="26"/>
        <v>0</v>
      </c>
      <c r="N151" s="16">
        <f t="shared" si="26"/>
        <v>10.7</v>
      </c>
      <c r="O151" s="17">
        <f t="shared" si="27"/>
        <v>10.7</v>
      </c>
      <c r="P151" s="17">
        <f t="shared" si="27"/>
        <v>0</v>
      </c>
      <c r="Q151" s="66">
        <f t="shared" si="27"/>
        <v>0</v>
      </c>
      <c r="R151" s="16">
        <f t="shared" si="28"/>
        <v>4.2</v>
      </c>
      <c r="S151" s="17">
        <f t="shared" si="28"/>
        <v>4.2</v>
      </c>
      <c r="T151" s="17">
        <f t="shared" si="28"/>
        <v>0</v>
      </c>
      <c r="U151" s="66">
        <f t="shared" si="28"/>
        <v>0</v>
      </c>
      <c r="V151" s="358"/>
      <c r="W151" s="222"/>
      <c r="X151" s="222"/>
    </row>
    <row r="152" spans="2:24" s="6" customFormat="1" ht="18" customHeight="1" thickBot="1" x14ac:dyDescent="0.25">
      <c r="B152" s="37" t="s">
        <v>78</v>
      </c>
      <c r="C152" s="343" t="s">
        <v>79</v>
      </c>
      <c r="D152" s="344"/>
      <c r="E152" s="344"/>
      <c r="F152" s="344"/>
      <c r="G152" s="344"/>
      <c r="H152" s="344"/>
      <c r="I152" s="344"/>
      <c r="J152" s="344"/>
      <c r="K152" s="344"/>
      <c r="L152" s="344"/>
      <c r="M152" s="344"/>
      <c r="N152" s="344"/>
      <c r="O152" s="344"/>
      <c r="P152" s="344"/>
      <c r="Q152" s="344"/>
      <c r="R152" s="344"/>
      <c r="S152" s="344"/>
      <c r="T152" s="344"/>
      <c r="U152" s="345"/>
      <c r="V152" s="358"/>
      <c r="W152" s="222"/>
      <c r="X152" s="222"/>
    </row>
    <row r="153" spans="2:24" s="6" customFormat="1" ht="14.25" customHeight="1" thickBot="1" x14ac:dyDescent="0.25">
      <c r="B153" s="8" t="s">
        <v>78</v>
      </c>
      <c r="C153" s="9" t="s">
        <v>16</v>
      </c>
      <c r="D153" s="351" t="s">
        <v>80</v>
      </c>
      <c r="E153" s="351"/>
      <c r="F153" s="351"/>
      <c r="G153" s="351"/>
      <c r="H153" s="351"/>
      <c r="I153" s="351"/>
      <c r="J153" s="351"/>
      <c r="K153" s="351"/>
      <c r="L153" s="351"/>
      <c r="M153" s="351"/>
      <c r="N153" s="351"/>
      <c r="O153" s="351"/>
      <c r="P153" s="351"/>
      <c r="Q153" s="351"/>
      <c r="R153" s="351"/>
      <c r="S153" s="351"/>
      <c r="T153" s="351"/>
      <c r="U153" s="352"/>
      <c r="V153" s="358"/>
      <c r="W153" s="222"/>
      <c r="X153" s="222"/>
    </row>
    <row r="154" spans="2:24" s="6" customFormat="1" ht="22.5" customHeight="1" x14ac:dyDescent="0.2">
      <c r="B154" s="300" t="s">
        <v>78</v>
      </c>
      <c r="C154" s="303" t="s">
        <v>16</v>
      </c>
      <c r="D154" s="309" t="s">
        <v>16</v>
      </c>
      <c r="E154" s="416" t="s">
        <v>99</v>
      </c>
      <c r="F154" s="293" t="s">
        <v>78</v>
      </c>
      <c r="G154" s="230"/>
      <c r="H154" s="255"/>
      <c r="I154" s="282" t="s">
        <v>76</v>
      </c>
      <c r="J154" s="170"/>
      <c r="K154" s="171"/>
      <c r="L154" s="171"/>
      <c r="M154" s="172"/>
      <c r="N154" s="183">
        <f>N155+N156+N157+N158+N159+N160+N161+N162+N163+N164+N165+N166+N167+N168+N169+N170+N171+N172+N173+N174+N175+N177+N176+N178</f>
        <v>25.500000000000004</v>
      </c>
      <c r="O154" s="184">
        <f>O155+O156+O157+O158+O159+O160+O161+O162+O163+O164+O165+O166+O167+O168+O169+O170+O171+O172+O173+O174+O175+O177+O176+O178</f>
        <v>25.500000000000004</v>
      </c>
      <c r="P154" s="184">
        <f>P155+P156+P157+P158+P159+P160+P161+P162+P163+P164+P165+P166+P167+P168+P169+P170+P171+P172+P173+P174+P175+P177+P176+P178</f>
        <v>19.3</v>
      </c>
      <c r="Q154" s="185">
        <f>Q155+Q156+Q157+Q158+Q159+Q160+Q161+Q162+Q163+Q164+Q165+Q166+Q167+Q168+Q169+Q170+Q171+Q172+Q173+Q174+Q175+Q177+Q176+Q178</f>
        <v>0</v>
      </c>
      <c r="R154" s="183">
        <f>R155+R156+R157+R158+R159+R160+R161+R162+R163+R164+R165+R166+R167+R168+R169+R170+R171+R172+R173+R174+R175+R176+R177+R178</f>
        <v>25.500000000000004</v>
      </c>
      <c r="S154" s="184">
        <f>S155+S156+S157+S158+S159+S160+S161+S162+S163+S164+S165+S166+S167+S168+S169+S170+S171+S172+S173+S174+S175+S176+S177+S178</f>
        <v>25.500000000000004</v>
      </c>
      <c r="T154" s="184">
        <f>T155+T156+T157+T158+T159+T160+T161+T162+T163+T164+T165+T166+T167+T168+T169+T170+T171+T172+T173+T174+T175+T176+T177+T178</f>
        <v>19.300000000000004</v>
      </c>
      <c r="U154" s="185">
        <f>U155+U156+U157+U158+U159+U160+U161+U162+U163+U164+U165+U166+U167+U168+U169+U170+U171+U172+U173+U174+U175+U176+U177+U178</f>
        <v>0</v>
      </c>
      <c r="V154" s="358"/>
      <c r="W154" s="223"/>
      <c r="X154" s="222"/>
    </row>
    <row r="155" spans="2:24" s="6" customFormat="1" ht="46.5" customHeight="1" x14ac:dyDescent="0.2">
      <c r="B155" s="301"/>
      <c r="C155" s="304"/>
      <c r="D155" s="307"/>
      <c r="E155" s="417"/>
      <c r="F155" s="291"/>
      <c r="G155" s="234" t="s">
        <v>120</v>
      </c>
      <c r="H155" s="252" t="s">
        <v>121</v>
      </c>
      <c r="I155" s="283"/>
      <c r="J155" s="52"/>
      <c r="K155" s="53"/>
      <c r="L155" s="53"/>
      <c r="M155" s="54"/>
      <c r="N155" s="52">
        <v>0.5</v>
      </c>
      <c r="O155" s="53">
        <v>0.5</v>
      </c>
      <c r="P155" s="53">
        <v>0.4</v>
      </c>
      <c r="Q155" s="54">
        <v>0</v>
      </c>
      <c r="R155" s="52">
        <v>0.5</v>
      </c>
      <c r="S155" s="53">
        <v>0.5</v>
      </c>
      <c r="T155" s="53">
        <v>0.4</v>
      </c>
      <c r="U155" s="54">
        <v>0</v>
      </c>
      <c r="V155" s="358"/>
      <c r="W155" s="223"/>
      <c r="X155" s="222"/>
    </row>
    <row r="156" spans="2:24" s="6" customFormat="1" ht="12.75" x14ac:dyDescent="0.2">
      <c r="B156" s="301"/>
      <c r="C156" s="304"/>
      <c r="D156" s="307"/>
      <c r="E156" s="417"/>
      <c r="F156" s="291"/>
      <c r="G156" s="256"/>
      <c r="H156" s="251"/>
      <c r="I156" s="283"/>
      <c r="J156" s="52"/>
      <c r="K156" s="53"/>
      <c r="L156" s="53"/>
      <c r="M156" s="54"/>
      <c r="N156" s="52">
        <v>1.1000000000000001</v>
      </c>
      <c r="O156" s="53">
        <v>1.1000000000000001</v>
      </c>
      <c r="P156" s="53">
        <v>0.8</v>
      </c>
      <c r="Q156" s="54">
        <v>0</v>
      </c>
      <c r="R156" s="52">
        <v>1.1000000000000001</v>
      </c>
      <c r="S156" s="53">
        <v>1.1000000000000001</v>
      </c>
      <c r="T156" s="53">
        <v>0.8</v>
      </c>
      <c r="U156" s="54">
        <v>0</v>
      </c>
      <c r="V156" s="358"/>
      <c r="W156" s="223"/>
      <c r="X156" s="222"/>
    </row>
    <row r="157" spans="2:24" s="6" customFormat="1" ht="12.75" x14ac:dyDescent="0.2">
      <c r="B157" s="301"/>
      <c r="C157" s="304"/>
      <c r="D157" s="307"/>
      <c r="E157" s="417"/>
      <c r="F157" s="291"/>
      <c r="G157" s="257"/>
      <c r="H157" s="251"/>
      <c r="I157" s="283"/>
      <c r="J157" s="52"/>
      <c r="K157" s="53"/>
      <c r="L157" s="53"/>
      <c r="M157" s="54"/>
      <c r="N157" s="52">
        <v>0.4</v>
      </c>
      <c r="O157" s="53">
        <v>0.4</v>
      </c>
      <c r="P157" s="53">
        <v>0.3</v>
      </c>
      <c r="Q157" s="54">
        <v>0</v>
      </c>
      <c r="R157" s="52">
        <v>0.4</v>
      </c>
      <c r="S157" s="53">
        <v>0.4</v>
      </c>
      <c r="T157" s="53">
        <v>0.3</v>
      </c>
      <c r="U157" s="54">
        <v>0</v>
      </c>
      <c r="V157" s="358"/>
      <c r="W157" s="223"/>
      <c r="X157" s="222"/>
    </row>
    <row r="158" spans="2:24" s="6" customFormat="1" ht="12.75" x14ac:dyDescent="0.2">
      <c r="B158" s="301"/>
      <c r="C158" s="304"/>
      <c r="D158" s="307"/>
      <c r="E158" s="417"/>
      <c r="F158" s="291"/>
      <c r="G158" s="257"/>
      <c r="H158" s="251"/>
      <c r="I158" s="283"/>
      <c r="J158" s="52"/>
      <c r="K158" s="53"/>
      <c r="L158" s="53"/>
      <c r="M158" s="54"/>
      <c r="N158" s="52">
        <v>0.4</v>
      </c>
      <c r="O158" s="53">
        <v>0.4</v>
      </c>
      <c r="P158" s="53">
        <v>0.3</v>
      </c>
      <c r="Q158" s="54">
        <v>0</v>
      </c>
      <c r="R158" s="52">
        <v>0.4</v>
      </c>
      <c r="S158" s="53">
        <v>0.4</v>
      </c>
      <c r="T158" s="53">
        <v>0.3</v>
      </c>
      <c r="U158" s="54">
        <v>0</v>
      </c>
      <c r="V158" s="358"/>
      <c r="W158" s="223"/>
      <c r="X158" s="222"/>
    </row>
    <row r="159" spans="2:24" s="6" customFormat="1" ht="12.75" x14ac:dyDescent="0.2">
      <c r="B159" s="301"/>
      <c r="C159" s="304"/>
      <c r="D159" s="307"/>
      <c r="E159" s="417"/>
      <c r="F159" s="291"/>
      <c r="G159" s="257"/>
      <c r="H159" s="251"/>
      <c r="I159" s="283"/>
      <c r="J159" s="52"/>
      <c r="K159" s="53"/>
      <c r="L159" s="53"/>
      <c r="M159" s="54"/>
      <c r="N159" s="52">
        <v>0.6</v>
      </c>
      <c r="O159" s="53">
        <v>0.6</v>
      </c>
      <c r="P159" s="53">
        <v>0.4</v>
      </c>
      <c r="Q159" s="54">
        <v>0</v>
      </c>
      <c r="R159" s="52">
        <v>0.6</v>
      </c>
      <c r="S159" s="53">
        <v>0.6</v>
      </c>
      <c r="T159" s="53">
        <v>0.4</v>
      </c>
      <c r="U159" s="54">
        <v>0</v>
      </c>
      <c r="V159" s="358"/>
      <c r="W159" s="223"/>
      <c r="X159" s="222"/>
    </row>
    <row r="160" spans="2:24" s="6" customFormat="1" ht="12.75" x14ac:dyDescent="0.2">
      <c r="B160" s="301"/>
      <c r="C160" s="304"/>
      <c r="D160" s="307"/>
      <c r="E160" s="417"/>
      <c r="F160" s="291"/>
      <c r="G160" s="257"/>
      <c r="H160" s="251"/>
      <c r="I160" s="283"/>
      <c r="J160" s="52"/>
      <c r="K160" s="53"/>
      <c r="L160" s="53"/>
      <c r="M160" s="54"/>
      <c r="N160" s="52">
        <v>1.4</v>
      </c>
      <c r="O160" s="53">
        <v>1.4</v>
      </c>
      <c r="P160" s="53">
        <v>1.1000000000000001</v>
      </c>
      <c r="Q160" s="54">
        <v>0</v>
      </c>
      <c r="R160" s="52">
        <v>1.3</v>
      </c>
      <c r="S160" s="53">
        <v>1.3</v>
      </c>
      <c r="T160" s="53">
        <v>1</v>
      </c>
      <c r="U160" s="54">
        <v>0</v>
      </c>
      <c r="V160" s="358"/>
      <c r="W160" s="223"/>
      <c r="X160" s="222"/>
    </row>
    <row r="161" spans="2:24" s="6" customFormat="1" ht="12.75" x14ac:dyDescent="0.2">
      <c r="B161" s="301"/>
      <c r="C161" s="304"/>
      <c r="D161" s="307"/>
      <c r="E161" s="417"/>
      <c r="F161" s="291"/>
      <c r="G161" s="257"/>
      <c r="H161" s="251"/>
      <c r="I161" s="283"/>
      <c r="J161" s="52"/>
      <c r="K161" s="53"/>
      <c r="L161" s="53"/>
      <c r="M161" s="54"/>
      <c r="N161" s="52">
        <v>1.2</v>
      </c>
      <c r="O161" s="53">
        <v>1.2</v>
      </c>
      <c r="P161" s="53">
        <v>0.9</v>
      </c>
      <c r="Q161" s="54">
        <v>0</v>
      </c>
      <c r="R161" s="52">
        <v>1.2</v>
      </c>
      <c r="S161" s="53">
        <v>1.2</v>
      </c>
      <c r="T161" s="53">
        <v>0.9</v>
      </c>
      <c r="U161" s="54">
        <v>0</v>
      </c>
      <c r="V161" s="358"/>
      <c r="W161" s="223"/>
      <c r="X161" s="222"/>
    </row>
    <row r="162" spans="2:24" s="6" customFormat="1" ht="12.75" x14ac:dyDescent="0.2">
      <c r="B162" s="301"/>
      <c r="C162" s="304"/>
      <c r="D162" s="307"/>
      <c r="E162" s="417"/>
      <c r="F162" s="291"/>
      <c r="G162" s="257"/>
      <c r="H162" s="251"/>
      <c r="I162" s="283"/>
      <c r="J162" s="52"/>
      <c r="K162" s="53"/>
      <c r="L162" s="53"/>
      <c r="M162" s="54"/>
      <c r="N162" s="52">
        <v>1.1000000000000001</v>
      </c>
      <c r="O162" s="53">
        <v>1.1000000000000001</v>
      </c>
      <c r="P162" s="53">
        <v>0.8</v>
      </c>
      <c r="Q162" s="54">
        <v>0</v>
      </c>
      <c r="R162" s="52">
        <v>1</v>
      </c>
      <c r="S162" s="53">
        <v>1</v>
      </c>
      <c r="T162" s="53">
        <v>0.8</v>
      </c>
      <c r="U162" s="54">
        <v>0</v>
      </c>
      <c r="V162" s="358"/>
      <c r="W162" s="223"/>
      <c r="X162" s="222"/>
    </row>
    <row r="163" spans="2:24" s="6" customFormat="1" ht="12.75" x14ac:dyDescent="0.2">
      <c r="B163" s="301"/>
      <c r="C163" s="304"/>
      <c r="D163" s="307"/>
      <c r="E163" s="417"/>
      <c r="F163" s="291"/>
      <c r="G163" s="257"/>
      <c r="H163" s="251"/>
      <c r="I163" s="283"/>
      <c r="J163" s="52"/>
      <c r="K163" s="53"/>
      <c r="L163" s="53"/>
      <c r="M163" s="54"/>
      <c r="N163" s="52">
        <v>1.1000000000000001</v>
      </c>
      <c r="O163" s="53">
        <v>1.1000000000000001</v>
      </c>
      <c r="P163" s="53">
        <v>0.8</v>
      </c>
      <c r="Q163" s="54">
        <v>0</v>
      </c>
      <c r="R163" s="52">
        <v>1.1000000000000001</v>
      </c>
      <c r="S163" s="53">
        <v>1.1000000000000001</v>
      </c>
      <c r="T163" s="53">
        <v>0.8</v>
      </c>
      <c r="U163" s="54">
        <v>0</v>
      </c>
      <c r="V163" s="358"/>
      <c r="W163" s="223"/>
      <c r="X163" s="222"/>
    </row>
    <row r="164" spans="2:24" s="6" customFormat="1" ht="27.75" customHeight="1" x14ac:dyDescent="0.2">
      <c r="B164" s="301"/>
      <c r="C164" s="304"/>
      <c r="D164" s="307"/>
      <c r="E164" s="417"/>
      <c r="F164" s="291"/>
      <c r="G164" s="295">
        <v>190245331</v>
      </c>
      <c r="H164" s="274" t="s">
        <v>126</v>
      </c>
      <c r="I164" s="283"/>
      <c r="J164" s="52"/>
      <c r="K164" s="53"/>
      <c r="L164" s="53"/>
      <c r="M164" s="54"/>
      <c r="N164" s="52">
        <v>0.4</v>
      </c>
      <c r="O164" s="53">
        <v>0.4</v>
      </c>
      <c r="P164" s="53">
        <v>0.3</v>
      </c>
      <c r="Q164" s="54">
        <v>0</v>
      </c>
      <c r="R164" s="52">
        <v>0.4</v>
      </c>
      <c r="S164" s="53">
        <v>0.4</v>
      </c>
      <c r="T164" s="53">
        <v>0.3</v>
      </c>
      <c r="U164" s="54">
        <v>0</v>
      </c>
      <c r="V164" s="358"/>
      <c r="W164" s="223"/>
      <c r="X164" s="222"/>
    </row>
    <row r="165" spans="2:24" s="6" customFormat="1" ht="19.5" customHeight="1" x14ac:dyDescent="0.2">
      <c r="B165" s="301"/>
      <c r="C165" s="304"/>
      <c r="D165" s="307"/>
      <c r="E165" s="417"/>
      <c r="F165" s="291"/>
      <c r="G165" s="296"/>
      <c r="H165" s="275"/>
      <c r="I165" s="283"/>
      <c r="J165" s="52"/>
      <c r="K165" s="53"/>
      <c r="L165" s="53"/>
      <c r="M165" s="54"/>
      <c r="N165" s="52">
        <v>2.7</v>
      </c>
      <c r="O165" s="53">
        <v>2.7</v>
      </c>
      <c r="P165" s="53">
        <v>2.1</v>
      </c>
      <c r="Q165" s="54">
        <v>0</v>
      </c>
      <c r="R165" s="52">
        <v>2.7</v>
      </c>
      <c r="S165" s="53">
        <v>2.7</v>
      </c>
      <c r="T165" s="53">
        <v>2.1</v>
      </c>
      <c r="U165" s="54">
        <v>0</v>
      </c>
      <c r="V165" s="358"/>
      <c r="W165" s="223"/>
      <c r="X165" s="222"/>
    </row>
    <row r="166" spans="2:24" s="6" customFormat="1" ht="18" customHeight="1" x14ac:dyDescent="0.2">
      <c r="B166" s="301"/>
      <c r="C166" s="304"/>
      <c r="D166" s="307"/>
      <c r="E166" s="417"/>
      <c r="F166" s="291"/>
      <c r="G166" s="295">
        <v>290245670</v>
      </c>
      <c r="H166" s="274" t="s">
        <v>125</v>
      </c>
      <c r="I166" s="283"/>
      <c r="J166" s="52"/>
      <c r="K166" s="53"/>
      <c r="L166" s="53"/>
      <c r="M166" s="54"/>
      <c r="N166" s="52">
        <v>0.3</v>
      </c>
      <c r="O166" s="53">
        <v>0.3</v>
      </c>
      <c r="P166" s="53">
        <v>0.2</v>
      </c>
      <c r="Q166" s="54">
        <v>0</v>
      </c>
      <c r="R166" s="52">
        <v>0.3</v>
      </c>
      <c r="S166" s="53">
        <v>0.3</v>
      </c>
      <c r="T166" s="53">
        <v>0.2</v>
      </c>
      <c r="U166" s="54">
        <v>0</v>
      </c>
      <c r="V166" s="358"/>
      <c r="W166" s="223"/>
      <c r="X166" s="222"/>
    </row>
    <row r="167" spans="2:24" s="6" customFormat="1" ht="13.5" customHeight="1" x14ac:dyDescent="0.2">
      <c r="B167" s="301"/>
      <c r="C167" s="304"/>
      <c r="D167" s="307"/>
      <c r="E167" s="417"/>
      <c r="F167" s="291"/>
      <c r="G167" s="297"/>
      <c r="H167" s="276"/>
      <c r="I167" s="283"/>
      <c r="J167" s="52"/>
      <c r="K167" s="53"/>
      <c r="L167" s="53"/>
      <c r="M167" s="54"/>
      <c r="N167" s="52">
        <v>0.5</v>
      </c>
      <c r="O167" s="53">
        <v>0.5</v>
      </c>
      <c r="P167" s="53">
        <v>0.4</v>
      </c>
      <c r="Q167" s="54">
        <v>0</v>
      </c>
      <c r="R167" s="52">
        <v>0.5</v>
      </c>
      <c r="S167" s="53">
        <v>0.5</v>
      </c>
      <c r="T167" s="53">
        <v>0.4</v>
      </c>
      <c r="U167" s="54">
        <v>0</v>
      </c>
      <c r="V167" s="358"/>
      <c r="W167" s="223"/>
      <c r="X167" s="222"/>
    </row>
    <row r="168" spans="2:24" s="6" customFormat="1" ht="15" customHeight="1" x14ac:dyDescent="0.2">
      <c r="B168" s="301"/>
      <c r="C168" s="304"/>
      <c r="D168" s="307"/>
      <c r="E168" s="417"/>
      <c r="F168" s="291"/>
      <c r="G168" s="296"/>
      <c r="H168" s="275"/>
      <c r="I168" s="283"/>
      <c r="J168" s="52"/>
      <c r="K168" s="53"/>
      <c r="L168" s="53"/>
      <c r="M168" s="54"/>
      <c r="N168" s="52">
        <v>2.5</v>
      </c>
      <c r="O168" s="53">
        <v>2.5</v>
      </c>
      <c r="P168" s="53">
        <v>1.9</v>
      </c>
      <c r="Q168" s="54">
        <v>0</v>
      </c>
      <c r="R168" s="52">
        <v>2.5</v>
      </c>
      <c r="S168" s="53">
        <v>2.5</v>
      </c>
      <c r="T168" s="53">
        <v>1.9</v>
      </c>
      <c r="U168" s="54">
        <v>0</v>
      </c>
      <c r="V168" s="358"/>
      <c r="W168" s="223"/>
      <c r="X168" s="222"/>
    </row>
    <row r="169" spans="2:24" s="6" customFormat="1" ht="48.75" customHeight="1" x14ac:dyDescent="0.2">
      <c r="B169" s="301"/>
      <c r="C169" s="304"/>
      <c r="D169" s="307"/>
      <c r="E169" s="417"/>
      <c r="F169" s="291"/>
      <c r="G169" s="226">
        <v>190245865</v>
      </c>
      <c r="H169" s="251" t="s">
        <v>127</v>
      </c>
      <c r="I169" s="283"/>
      <c r="J169" s="52"/>
      <c r="K169" s="53"/>
      <c r="L169" s="53"/>
      <c r="M169" s="54"/>
      <c r="N169" s="52">
        <v>1.2</v>
      </c>
      <c r="O169" s="53">
        <v>1.2</v>
      </c>
      <c r="P169" s="53">
        <v>0.9</v>
      </c>
      <c r="Q169" s="54">
        <v>0</v>
      </c>
      <c r="R169" s="52">
        <v>1.2</v>
      </c>
      <c r="S169" s="53">
        <v>1.2</v>
      </c>
      <c r="T169" s="53">
        <v>0.9</v>
      </c>
      <c r="U169" s="54">
        <v>0</v>
      </c>
      <c r="V169" s="358"/>
      <c r="W169" s="223"/>
      <c r="X169" s="222"/>
    </row>
    <row r="170" spans="2:24" s="6" customFormat="1" ht="21" customHeight="1" x14ac:dyDescent="0.2">
      <c r="B170" s="301"/>
      <c r="C170" s="304"/>
      <c r="D170" s="307"/>
      <c r="E170" s="417"/>
      <c r="F170" s="291"/>
      <c r="G170" s="295">
        <v>190244763</v>
      </c>
      <c r="H170" s="274" t="s">
        <v>123</v>
      </c>
      <c r="I170" s="283"/>
      <c r="J170" s="52"/>
      <c r="K170" s="53"/>
      <c r="L170" s="53"/>
      <c r="M170" s="54"/>
      <c r="N170" s="52">
        <v>0.6</v>
      </c>
      <c r="O170" s="53">
        <v>0.6</v>
      </c>
      <c r="P170" s="53">
        <v>0.4</v>
      </c>
      <c r="Q170" s="54">
        <v>0</v>
      </c>
      <c r="R170" s="52">
        <v>0.6</v>
      </c>
      <c r="S170" s="53">
        <v>0.6</v>
      </c>
      <c r="T170" s="53">
        <v>0.4</v>
      </c>
      <c r="U170" s="54">
        <v>0</v>
      </c>
      <c r="V170" s="358"/>
      <c r="W170" s="223"/>
      <c r="X170" s="222"/>
    </row>
    <row r="171" spans="2:24" s="6" customFormat="1" ht="18" customHeight="1" x14ac:dyDescent="0.2">
      <c r="B171" s="301"/>
      <c r="C171" s="304"/>
      <c r="D171" s="307"/>
      <c r="E171" s="417"/>
      <c r="F171" s="291"/>
      <c r="G171" s="297"/>
      <c r="H171" s="276"/>
      <c r="I171" s="283"/>
      <c r="J171" s="52"/>
      <c r="K171" s="53"/>
      <c r="L171" s="53"/>
      <c r="M171" s="54"/>
      <c r="N171" s="52">
        <v>0.4</v>
      </c>
      <c r="O171" s="53">
        <v>0.4</v>
      </c>
      <c r="P171" s="53">
        <v>0.3</v>
      </c>
      <c r="Q171" s="54">
        <v>0</v>
      </c>
      <c r="R171" s="52">
        <v>0.4</v>
      </c>
      <c r="S171" s="53">
        <v>0.4</v>
      </c>
      <c r="T171" s="53">
        <v>0.3</v>
      </c>
      <c r="U171" s="54">
        <v>0</v>
      </c>
      <c r="V171" s="358"/>
      <c r="W171" s="223"/>
      <c r="X171" s="222"/>
    </row>
    <row r="172" spans="2:24" s="6" customFormat="1" ht="17.25" customHeight="1" x14ac:dyDescent="0.2">
      <c r="B172" s="301"/>
      <c r="C172" s="304"/>
      <c r="D172" s="307"/>
      <c r="E172" s="417"/>
      <c r="F172" s="291"/>
      <c r="G172" s="296"/>
      <c r="H172" s="275"/>
      <c r="I172" s="283"/>
      <c r="J172" s="52"/>
      <c r="K172" s="53"/>
      <c r="L172" s="53"/>
      <c r="M172" s="54"/>
      <c r="N172" s="52">
        <v>2.9</v>
      </c>
      <c r="O172" s="53">
        <v>2.9</v>
      </c>
      <c r="P172" s="53">
        <v>2.2000000000000002</v>
      </c>
      <c r="Q172" s="54">
        <v>0</v>
      </c>
      <c r="R172" s="52">
        <v>2.9</v>
      </c>
      <c r="S172" s="53">
        <v>2.9</v>
      </c>
      <c r="T172" s="53">
        <v>2.2000000000000002</v>
      </c>
      <c r="U172" s="54">
        <v>0</v>
      </c>
      <c r="V172" s="358"/>
      <c r="W172" s="223"/>
      <c r="X172" s="222"/>
    </row>
    <row r="173" spans="2:24" s="6" customFormat="1" ht="16.5" customHeight="1" x14ac:dyDescent="0.2">
      <c r="B173" s="301"/>
      <c r="C173" s="304"/>
      <c r="D173" s="307"/>
      <c r="E173" s="417"/>
      <c r="F173" s="291"/>
      <c r="G173" s="295">
        <v>190244044</v>
      </c>
      <c r="H173" s="274" t="s">
        <v>122</v>
      </c>
      <c r="I173" s="283"/>
      <c r="J173" s="52"/>
      <c r="K173" s="53"/>
      <c r="L173" s="53"/>
      <c r="M173" s="54"/>
      <c r="N173" s="52">
        <v>0.1</v>
      </c>
      <c r="O173" s="53">
        <v>0.1</v>
      </c>
      <c r="P173" s="53">
        <v>0.1</v>
      </c>
      <c r="Q173" s="54">
        <v>0</v>
      </c>
      <c r="R173" s="52">
        <v>0.1</v>
      </c>
      <c r="S173" s="53">
        <v>0.1</v>
      </c>
      <c r="T173" s="53">
        <v>0.1</v>
      </c>
      <c r="U173" s="54">
        <v>0</v>
      </c>
      <c r="V173" s="358"/>
      <c r="W173" s="223"/>
      <c r="X173" s="222"/>
    </row>
    <row r="174" spans="2:24" s="6" customFormat="1" ht="15.75" customHeight="1" x14ac:dyDescent="0.2">
      <c r="B174" s="301"/>
      <c r="C174" s="304"/>
      <c r="D174" s="307"/>
      <c r="E174" s="417"/>
      <c r="F174" s="291"/>
      <c r="G174" s="297"/>
      <c r="H174" s="276"/>
      <c r="I174" s="283"/>
      <c r="J174" s="52"/>
      <c r="K174" s="53"/>
      <c r="L174" s="53"/>
      <c r="M174" s="54"/>
      <c r="N174" s="52">
        <v>0.5</v>
      </c>
      <c r="O174" s="53">
        <v>0.5</v>
      </c>
      <c r="P174" s="53">
        <v>0.4</v>
      </c>
      <c r="Q174" s="54">
        <v>0</v>
      </c>
      <c r="R174" s="52">
        <v>0.5</v>
      </c>
      <c r="S174" s="53">
        <v>0.5</v>
      </c>
      <c r="T174" s="53">
        <v>0.3</v>
      </c>
      <c r="U174" s="54">
        <v>0</v>
      </c>
      <c r="V174" s="358"/>
      <c r="W174" s="223"/>
      <c r="X174" s="222"/>
    </row>
    <row r="175" spans="2:24" s="6" customFormat="1" ht="16.5" customHeight="1" x14ac:dyDescent="0.2">
      <c r="B175" s="301"/>
      <c r="C175" s="304"/>
      <c r="D175" s="307"/>
      <c r="E175" s="417"/>
      <c r="F175" s="291"/>
      <c r="G175" s="297"/>
      <c r="H175" s="276"/>
      <c r="I175" s="283"/>
      <c r="J175" s="52"/>
      <c r="K175" s="53"/>
      <c r="L175" s="53"/>
      <c r="M175" s="54"/>
      <c r="N175" s="52">
        <v>0.4</v>
      </c>
      <c r="O175" s="53">
        <v>0.4</v>
      </c>
      <c r="P175" s="53">
        <v>0.3</v>
      </c>
      <c r="Q175" s="54">
        <v>0</v>
      </c>
      <c r="R175" s="52">
        <v>0.6</v>
      </c>
      <c r="S175" s="53">
        <v>0.6</v>
      </c>
      <c r="T175" s="53">
        <v>0.5</v>
      </c>
      <c r="U175" s="54">
        <v>0</v>
      </c>
      <c r="V175" s="358"/>
      <c r="W175" s="223"/>
      <c r="X175" s="222"/>
    </row>
    <row r="176" spans="2:24" s="6" customFormat="1" ht="17.25" customHeight="1" x14ac:dyDescent="0.2">
      <c r="B176" s="301"/>
      <c r="C176" s="304"/>
      <c r="D176" s="307"/>
      <c r="E176" s="417"/>
      <c r="F176" s="291"/>
      <c r="G176" s="296"/>
      <c r="H176" s="275"/>
      <c r="I176" s="283"/>
      <c r="J176" s="52"/>
      <c r="K176" s="53"/>
      <c r="L176" s="53"/>
      <c r="M176" s="54"/>
      <c r="N176" s="52">
        <v>2.8</v>
      </c>
      <c r="O176" s="53">
        <v>2.8</v>
      </c>
      <c r="P176" s="53">
        <v>2.2000000000000002</v>
      </c>
      <c r="Q176" s="54">
        <v>0</v>
      </c>
      <c r="R176" s="52">
        <v>2.8</v>
      </c>
      <c r="S176" s="53">
        <v>2.8</v>
      </c>
      <c r="T176" s="53">
        <v>2.2000000000000002</v>
      </c>
      <c r="U176" s="54">
        <v>0</v>
      </c>
      <c r="V176" s="358"/>
      <c r="W176" s="223"/>
      <c r="X176" s="222"/>
    </row>
    <row r="177" spans="2:24" s="6" customFormat="1" ht="17.25" customHeight="1" x14ac:dyDescent="0.2">
      <c r="B177" s="301"/>
      <c r="C177" s="304"/>
      <c r="D177" s="307"/>
      <c r="E177" s="417"/>
      <c r="F177" s="291"/>
      <c r="G177" s="298">
        <v>290244230</v>
      </c>
      <c r="H177" s="274" t="s">
        <v>124</v>
      </c>
      <c r="I177" s="283"/>
      <c r="J177" s="52"/>
      <c r="K177" s="53"/>
      <c r="L177" s="53"/>
      <c r="M177" s="54"/>
      <c r="N177" s="52">
        <v>0.1</v>
      </c>
      <c r="O177" s="53">
        <v>0.1</v>
      </c>
      <c r="P177" s="53">
        <v>0.1</v>
      </c>
      <c r="Q177" s="54">
        <v>0</v>
      </c>
      <c r="R177" s="52">
        <v>0.1</v>
      </c>
      <c r="S177" s="53">
        <v>0.1</v>
      </c>
      <c r="T177" s="53">
        <v>0.1</v>
      </c>
      <c r="U177" s="54">
        <v>0</v>
      </c>
      <c r="V177" s="358"/>
      <c r="W177" s="223"/>
      <c r="X177" s="222"/>
    </row>
    <row r="178" spans="2:24" s="6" customFormat="1" ht="28.5" customHeight="1" thickBot="1" x14ac:dyDescent="0.25">
      <c r="B178" s="302"/>
      <c r="C178" s="305"/>
      <c r="D178" s="310"/>
      <c r="E178" s="418"/>
      <c r="F178" s="294"/>
      <c r="G178" s="299"/>
      <c r="H178" s="275"/>
      <c r="I178" s="284"/>
      <c r="J178" s="52"/>
      <c r="K178" s="53"/>
      <c r="L178" s="53"/>
      <c r="M178" s="54"/>
      <c r="N178" s="52">
        <v>2.2999999999999998</v>
      </c>
      <c r="O178" s="53">
        <v>2.2999999999999998</v>
      </c>
      <c r="P178" s="53">
        <v>1.7</v>
      </c>
      <c r="Q178" s="54">
        <v>0</v>
      </c>
      <c r="R178" s="52">
        <v>2.2999999999999998</v>
      </c>
      <c r="S178" s="53">
        <v>2.2999999999999998</v>
      </c>
      <c r="T178" s="53">
        <v>1.7</v>
      </c>
      <c r="U178" s="54">
        <v>0</v>
      </c>
      <c r="V178" s="358"/>
      <c r="W178" s="223"/>
      <c r="X178" s="222"/>
    </row>
    <row r="179" spans="2:24" s="6" customFormat="1" ht="12.75" x14ac:dyDescent="0.2">
      <c r="B179" s="300" t="s">
        <v>78</v>
      </c>
      <c r="C179" s="303" t="s">
        <v>16</v>
      </c>
      <c r="D179" s="306" t="s">
        <v>18</v>
      </c>
      <c r="E179" s="287" t="s">
        <v>100</v>
      </c>
      <c r="F179" s="290" t="s">
        <v>78</v>
      </c>
      <c r="G179" s="234"/>
      <c r="H179" s="251"/>
      <c r="I179" s="285" t="s">
        <v>76</v>
      </c>
      <c r="J179" s="69"/>
      <c r="K179" s="70"/>
      <c r="L179" s="70"/>
      <c r="M179" s="71"/>
      <c r="N179" s="227">
        <f t="shared" ref="N179:U179" si="29">N180+N181+N182+N183+N184+N185+N186+N187+N188+N189+N190+N191+N192+N193+N194+N195+N196+N197+N198+N199+N200</f>
        <v>84.600000000000009</v>
      </c>
      <c r="O179" s="228">
        <f t="shared" si="29"/>
        <v>84.600000000000009</v>
      </c>
      <c r="P179" s="228">
        <f t="shared" si="29"/>
        <v>64.700000000000017</v>
      </c>
      <c r="Q179" s="229">
        <f t="shared" si="29"/>
        <v>0</v>
      </c>
      <c r="R179" s="227">
        <f t="shared" si="29"/>
        <v>84.600000000000009</v>
      </c>
      <c r="S179" s="228">
        <f t="shared" si="29"/>
        <v>84.600000000000009</v>
      </c>
      <c r="T179" s="228">
        <f t="shared" si="29"/>
        <v>64.700000000000017</v>
      </c>
      <c r="U179" s="229">
        <f t="shared" si="29"/>
        <v>0</v>
      </c>
      <c r="V179" s="358"/>
      <c r="W179" s="223"/>
      <c r="X179" s="222"/>
    </row>
    <row r="180" spans="2:24" s="6" customFormat="1" ht="12.75" x14ac:dyDescent="0.2">
      <c r="B180" s="301"/>
      <c r="C180" s="304"/>
      <c r="D180" s="307"/>
      <c r="E180" s="288"/>
      <c r="F180" s="291"/>
      <c r="G180" s="232"/>
      <c r="H180" s="250"/>
      <c r="I180" s="283"/>
      <c r="J180" s="52"/>
      <c r="K180" s="53"/>
      <c r="L180" s="53"/>
      <c r="M180" s="54"/>
      <c r="N180" s="52">
        <v>4.7</v>
      </c>
      <c r="O180" s="53">
        <v>4.7</v>
      </c>
      <c r="P180" s="53">
        <v>3.6</v>
      </c>
      <c r="Q180" s="54">
        <v>0</v>
      </c>
      <c r="R180" s="52">
        <v>4.7</v>
      </c>
      <c r="S180" s="53">
        <v>4.7</v>
      </c>
      <c r="T180" s="53">
        <v>3.6</v>
      </c>
      <c r="U180" s="54">
        <v>0</v>
      </c>
      <c r="V180" s="358"/>
      <c r="W180" s="223"/>
      <c r="X180" s="222"/>
    </row>
    <row r="181" spans="2:24" s="6" customFormat="1" ht="12.75" x14ac:dyDescent="0.2">
      <c r="B181" s="301"/>
      <c r="C181" s="304"/>
      <c r="D181" s="307"/>
      <c r="E181" s="288"/>
      <c r="F181" s="291"/>
      <c r="G181" s="231"/>
      <c r="H181" s="251"/>
      <c r="I181" s="283"/>
      <c r="J181" s="52"/>
      <c r="K181" s="53"/>
      <c r="L181" s="53"/>
      <c r="M181" s="54"/>
      <c r="N181" s="52">
        <v>1.3</v>
      </c>
      <c r="O181" s="53">
        <v>1.3</v>
      </c>
      <c r="P181" s="53">
        <v>1</v>
      </c>
      <c r="Q181" s="54">
        <v>0</v>
      </c>
      <c r="R181" s="52">
        <v>1.3</v>
      </c>
      <c r="S181" s="53">
        <v>1.3</v>
      </c>
      <c r="T181" s="53">
        <v>1</v>
      </c>
      <c r="U181" s="54">
        <v>0</v>
      </c>
      <c r="V181" s="358"/>
      <c r="W181" s="223"/>
      <c r="X181" s="222"/>
    </row>
    <row r="182" spans="2:24" s="6" customFormat="1" ht="12.75" x14ac:dyDescent="0.2">
      <c r="B182" s="301"/>
      <c r="C182" s="304"/>
      <c r="D182" s="307"/>
      <c r="E182" s="288"/>
      <c r="F182" s="291"/>
      <c r="G182" s="231"/>
      <c r="H182" s="251"/>
      <c r="I182" s="283"/>
      <c r="J182" s="52"/>
      <c r="K182" s="53"/>
      <c r="L182" s="53"/>
      <c r="M182" s="54"/>
      <c r="N182" s="52">
        <v>2.4</v>
      </c>
      <c r="O182" s="53">
        <v>2.4</v>
      </c>
      <c r="P182" s="53">
        <v>1.8</v>
      </c>
      <c r="Q182" s="54">
        <v>0</v>
      </c>
      <c r="R182" s="52">
        <v>2.4</v>
      </c>
      <c r="S182" s="53">
        <v>2.4</v>
      </c>
      <c r="T182" s="53">
        <v>1.8</v>
      </c>
      <c r="U182" s="54">
        <v>0</v>
      </c>
      <c r="V182" s="358"/>
      <c r="W182" s="223"/>
      <c r="X182" s="222"/>
    </row>
    <row r="183" spans="2:24" s="6" customFormat="1" ht="12.75" x14ac:dyDescent="0.2">
      <c r="B183" s="301"/>
      <c r="C183" s="304"/>
      <c r="D183" s="307"/>
      <c r="E183" s="288"/>
      <c r="F183" s="291"/>
      <c r="G183" s="231"/>
      <c r="H183" s="251"/>
      <c r="I183" s="283"/>
      <c r="J183" s="52"/>
      <c r="K183" s="53"/>
      <c r="L183" s="53"/>
      <c r="M183" s="54"/>
      <c r="N183" s="52">
        <v>3</v>
      </c>
      <c r="O183" s="53">
        <v>3</v>
      </c>
      <c r="P183" s="53">
        <v>2.2999999999999998</v>
      </c>
      <c r="Q183" s="54">
        <v>0</v>
      </c>
      <c r="R183" s="52">
        <v>3</v>
      </c>
      <c r="S183" s="53">
        <v>3</v>
      </c>
      <c r="T183" s="53">
        <v>2.2999999999999998</v>
      </c>
      <c r="U183" s="54">
        <v>0</v>
      </c>
      <c r="V183" s="358"/>
      <c r="W183" s="223"/>
      <c r="X183" s="222"/>
    </row>
    <row r="184" spans="2:24" s="6" customFormat="1" ht="12.75" x14ac:dyDescent="0.2">
      <c r="B184" s="301"/>
      <c r="C184" s="304"/>
      <c r="D184" s="307"/>
      <c r="E184" s="288"/>
      <c r="F184" s="291"/>
      <c r="G184" s="231"/>
      <c r="H184" s="251"/>
      <c r="I184" s="283"/>
      <c r="J184" s="52"/>
      <c r="K184" s="53"/>
      <c r="L184" s="53"/>
      <c r="M184" s="54"/>
      <c r="N184" s="52">
        <v>3</v>
      </c>
      <c r="O184" s="53">
        <v>3</v>
      </c>
      <c r="P184" s="53">
        <v>2.2999999999999998</v>
      </c>
      <c r="Q184" s="54">
        <v>0</v>
      </c>
      <c r="R184" s="52">
        <v>3</v>
      </c>
      <c r="S184" s="53">
        <v>3</v>
      </c>
      <c r="T184" s="53">
        <v>2.2999999999999998</v>
      </c>
      <c r="U184" s="54">
        <v>0</v>
      </c>
      <c r="V184" s="358"/>
      <c r="W184" s="223"/>
      <c r="X184" s="222"/>
    </row>
    <row r="185" spans="2:24" s="6" customFormat="1" ht="12.75" x14ac:dyDescent="0.2">
      <c r="B185" s="301"/>
      <c r="C185" s="304"/>
      <c r="D185" s="307"/>
      <c r="E185" s="288"/>
      <c r="F185" s="291"/>
      <c r="G185" s="231"/>
      <c r="H185" s="251"/>
      <c r="I185" s="283"/>
      <c r="J185" s="52"/>
      <c r="K185" s="53"/>
      <c r="L185" s="53"/>
      <c r="M185" s="54"/>
      <c r="N185" s="52">
        <v>6.4</v>
      </c>
      <c r="O185" s="53">
        <v>6.4</v>
      </c>
      <c r="P185" s="53">
        <v>4.9000000000000004</v>
      </c>
      <c r="Q185" s="54">
        <v>0</v>
      </c>
      <c r="R185" s="52">
        <v>6.4</v>
      </c>
      <c r="S185" s="53">
        <v>6.4</v>
      </c>
      <c r="T185" s="53">
        <v>4.9000000000000004</v>
      </c>
      <c r="U185" s="54">
        <v>0</v>
      </c>
      <c r="V185" s="358"/>
      <c r="W185" s="223"/>
      <c r="X185" s="222"/>
    </row>
    <row r="186" spans="2:24" s="6" customFormat="1" ht="12.75" x14ac:dyDescent="0.2">
      <c r="B186" s="301"/>
      <c r="C186" s="304"/>
      <c r="D186" s="307"/>
      <c r="E186" s="288"/>
      <c r="F186" s="291"/>
      <c r="G186" s="231"/>
      <c r="H186" s="251"/>
      <c r="I186" s="283"/>
      <c r="J186" s="52"/>
      <c r="K186" s="53"/>
      <c r="L186" s="53"/>
      <c r="M186" s="54"/>
      <c r="N186" s="52">
        <v>6.7</v>
      </c>
      <c r="O186" s="53">
        <v>6.7</v>
      </c>
      <c r="P186" s="53">
        <v>5.0999999999999996</v>
      </c>
      <c r="Q186" s="54">
        <v>0</v>
      </c>
      <c r="R186" s="52">
        <v>6.7</v>
      </c>
      <c r="S186" s="53">
        <v>6.7</v>
      </c>
      <c r="T186" s="53">
        <v>5.0999999999999996</v>
      </c>
      <c r="U186" s="54">
        <v>0</v>
      </c>
      <c r="V186" s="358"/>
      <c r="W186" s="223"/>
      <c r="X186" s="222"/>
    </row>
    <row r="187" spans="2:24" s="6" customFormat="1" ht="12.75" x14ac:dyDescent="0.2">
      <c r="B187" s="301"/>
      <c r="C187" s="304"/>
      <c r="D187" s="307"/>
      <c r="E187" s="288"/>
      <c r="F187" s="291"/>
      <c r="G187" s="231"/>
      <c r="H187" s="251"/>
      <c r="I187" s="283"/>
      <c r="J187" s="52"/>
      <c r="K187" s="53"/>
      <c r="L187" s="53"/>
      <c r="M187" s="54"/>
      <c r="N187" s="52">
        <v>3.2</v>
      </c>
      <c r="O187" s="53">
        <v>3.2</v>
      </c>
      <c r="P187" s="53">
        <v>2.4</v>
      </c>
      <c r="Q187" s="54">
        <v>0</v>
      </c>
      <c r="R187" s="52">
        <v>3.2</v>
      </c>
      <c r="S187" s="53">
        <v>3.2</v>
      </c>
      <c r="T187" s="53">
        <v>2.4</v>
      </c>
      <c r="U187" s="54">
        <v>0</v>
      </c>
      <c r="V187" s="358"/>
      <c r="W187" s="223"/>
      <c r="X187" s="222"/>
    </row>
    <row r="188" spans="2:24" s="6" customFormat="1" ht="48" customHeight="1" x14ac:dyDescent="0.2">
      <c r="B188" s="301"/>
      <c r="C188" s="304"/>
      <c r="D188" s="307"/>
      <c r="E188" s="288"/>
      <c r="F188" s="291"/>
      <c r="G188" s="231">
        <v>190245331</v>
      </c>
      <c r="H188" s="251" t="s">
        <v>126</v>
      </c>
      <c r="I188" s="283"/>
      <c r="J188" s="52"/>
      <c r="K188" s="53"/>
      <c r="L188" s="53"/>
      <c r="M188" s="54"/>
      <c r="N188" s="52">
        <v>2</v>
      </c>
      <c r="O188" s="53">
        <v>2</v>
      </c>
      <c r="P188" s="53">
        <v>1.6</v>
      </c>
      <c r="Q188" s="54">
        <v>0</v>
      </c>
      <c r="R188" s="52">
        <v>2</v>
      </c>
      <c r="S188" s="53">
        <v>2</v>
      </c>
      <c r="T188" s="53">
        <v>1.6</v>
      </c>
      <c r="U188" s="54">
        <v>0</v>
      </c>
      <c r="V188" s="358"/>
      <c r="W188" s="223"/>
      <c r="X188" s="222"/>
    </row>
    <row r="189" spans="2:24" s="6" customFormat="1" ht="15" customHeight="1" x14ac:dyDescent="0.2">
      <c r="B189" s="301"/>
      <c r="C189" s="304"/>
      <c r="D189" s="307"/>
      <c r="E189" s="288"/>
      <c r="F189" s="291"/>
      <c r="G189" s="424">
        <v>290245670</v>
      </c>
      <c r="H189" s="274" t="s">
        <v>125</v>
      </c>
      <c r="I189" s="283"/>
      <c r="J189" s="52"/>
      <c r="K189" s="53"/>
      <c r="L189" s="53"/>
      <c r="M189" s="54"/>
      <c r="N189" s="52">
        <v>1.8</v>
      </c>
      <c r="O189" s="53">
        <v>1.8</v>
      </c>
      <c r="P189" s="53">
        <v>1.4</v>
      </c>
      <c r="Q189" s="54">
        <v>0</v>
      </c>
      <c r="R189" s="52">
        <v>1.8</v>
      </c>
      <c r="S189" s="53">
        <v>1.8</v>
      </c>
      <c r="T189" s="53">
        <v>1.4</v>
      </c>
      <c r="U189" s="54">
        <v>0</v>
      </c>
      <c r="V189" s="358"/>
      <c r="W189" s="223"/>
      <c r="X189" s="222"/>
    </row>
    <row r="190" spans="2:24" s="6" customFormat="1" ht="19.5" customHeight="1" x14ac:dyDescent="0.2">
      <c r="B190" s="301"/>
      <c r="C190" s="304"/>
      <c r="D190" s="307"/>
      <c r="E190" s="288"/>
      <c r="F190" s="291"/>
      <c r="G190" s="425"/>
      <c r="H190" s="276"/>
      <c r="I190" s="283"/>
      <c r="J190" s="52"/>
      <c r="K190" s="53"/>
      <c r="L190" s="53"/>
      <c r="M190" s="54"/>
      <c r="N190" s="52">
        <v>2.2000000000000002</v>
      </c>
      <c r="O190" s="53">
        <v>2.2000000000000002</v>
      </c>
      <c r="P190" s="53">
        <v>1.7</v>
      </c>
      <c r="Q190" s="54">
        <v>0</v>
      </c>
      <c r="R190" s="52">
        <v>2.2000000000000002</v>
      </c>
      <c r="S190" s="53">
        <v>2.2000000000000002</v>
      </c>
      <c r="T190" s="53">
        <v>1.7</v>
      </c>
      <c r="U190" s="54">
        <v>0</v>
      </c>
      <c r="V190" s="358"/>
      <c r="W190" s="223"/>
      <c r="X190" s="222"/>
    </row>
    <row r="191" spans="2:24" s="6" customFormat="1" ht="12.75" x14ac:dyDescent="0.2">
      <c r="B191" s="301"/>
      <c r="C191" s="304"/>
      <c r="D191" s="307"/>
      <c r="E191" s="288"/>
      <c r="F191" s="291"/>
      <c r="G191" s="426"/>
      <c r="H191" s="275"/>
      <c r="I191" s="283"/>
      <c r="J191" s="52"/>
      <c r="K191" s="53"/>
      <c r="L191" s="53"/>
      <c r="M191" s="54"/>
      <c r="N191" s="52">
        <v>3.4</v>
      </c>
      <c r="O191" s="53">
        <v>3.4</v>
      </c>
      <c r="P191" s="53">
        <v>2.6</v>
      </c>
      <c r="Q191" s="54">
        <v>0</v>
      </c>
      <c r="R191" s="52">
        <v>3.4</v>
      </c>
      <c r="S191" s="53">
        <v>3.4</v>
      </c>
      <c r="T191" s="53">
        <v>2.6</v>
      </c>
      <c r="U191" s="54">
        <v>0</v>
      </c>
      <c r="V191" s="358"/>
      <c r="W191" s="223"/>
      <c r="X191" s="222"/>
    </row>
    <row r="192" spans="2:24" s="6" customFormat="1" ht="12.75" x14ac:dyDescent="0.2">
      <c r="B192" s="301"/>
      <c r="C192" s="304"/>
      <c r="D192" s="307"/>
      <c r="E192" s="288"/>
      <c r="F192" s="291"/>
      <c r="G192" s="424">
        <v>190244763</v>
      </c>
      <c r="H192" s="274" t="s">
        <v>123</v>
      </c>
      <c r="I192" s="283"/>
      <c r="J192" s="52"/>
      <c r="K192" s="53"/>
      <c r="L192" s="53"/>
      <c r="M192" s="54"/>
      <c r="N192" s="52">
        <v>1.5</v>
      </c>
      <c r="O192" s="53">
        <v>1.5</v>
      </c>
      <c r="P192" s="53">
        <v>1.1000000000000001</v>
      </c>
      <c r="Q192" s="54">
        <v>0</v>
      </c>
      <c r="R192" s="52">
        <v>1.5</v>
      </c>
      <c r="S192" s="53">
        <v>1.5</v>
      </c>
      <c r="T192" s="53">
        <v>1.1000000000000001</v>
      </c>
      <c r="U192" s="54">
        <v>0</v>
      </c>
      <c r="V192" s="358"/>
      <c r="W192" s="223"/>
      <c r="X192" s="222"/>
    </row>
    <row r="193" spans="2:24" s="6" customFormat="1" ht="12.75" x14ac:dyDescent="0.2">
      <c r="B193" s="301"/>
      <c r="C193" s="304"/>
      <c r="D193" s="307"/>
      <c r="E193" s="288"/>
      <c r="F193" s="291"/>
      <c r="G193" s="425"/>
      <c r="H193" s="276"/>
      <c r="I193" s="283"/>
      <c r="J193" s="52"/>
      <c r="K193" s="53"/>
      <c r="L193" s="53"/>
      <c r="M193" s="54"/>
      <c r="N193" s="52">
        <v>1.4</v>
      </c>
      <c r="O193" s="53">
        <v>1.4</v>
      </c>
      <c r="P193" s="53">
        <v>1.1000000000000001</v>
      </c>
      <c r="Q193" s="54">
        <v>0</v>
      </c>
      <c r="R193" s="52">
        <v>1.4</v>
      </c>
      <c r="S193" s="53">
        <v>1.4</v>
      </c>
      <c r="T193" s="53">
        <v>1.1000000000000001</v>
      </c>
      <c r="U193" s="54">
        <v>0</v>
      </c>
      <c r="V193" s="358"/>
      <c r="W193" s="223"/>
      <c r="X193" s="222"/>
    </row>
    <row r="194" spans="2:24" s="6" customFormat="1" ht="21" customHeight="1" x14ac:dyDescent="0.2">
      <c r="B194" s="301"/>
      <c r="C194" s="304"/>
      <c r="D194" s="307"/>
      <c r="E194" s="288"/>
      <c r="F194" s="291"/>
      <c r="G194" s="426"/>
      <c r="H194" s="275"/>
      <c r="I194" s="283"/>
      <c r="J194" s="52"/>
      <c r="K194" s="53"/>
      <c r="L194" s="53"/>
      <c r="M194" s="54"/>
      <c r="N194" s="52">
        <v>12.5</v>
      </c>
      <c r="O194" s="53">
        <v>12.5</v>
      </c>
      <c r="P194" s="53">
        <v>9.6</v>
      </c>
      <c r="Q194" s="54">
        <v>0</v>
      </c>
      <c r="R194" s="52">
        <v>12.5</v>
      </c>
      <c r="S194" s="53">
        <v>12.5</v>
      </c>
      <c r="T194" s="53">
        <v>9.6</v>
      </c>
      <c r="U194" s="54">
        <v>0</v>
      </c>
      <c r="V194" s="358"/>
      <c r="W194" s="223"/>
      <c r="X194" s="222"/>
    </row>
    <row r="195" spans="2:24" s="6" customFormat="1" ht="12.75" x14ac:dyDescent="0.2">
      <c r="B195" s="301"/>
      <c r="C195" s="304"/>
      <c r="D195" s="307"/>
      <c r="E195" s="288"/>
      <c r="F195" s="291"/>
      <c r="G195" s="424">
        <v>190244044</v>
      </c>
      <c r="H195" s="274" t="s">
        <v>122</v>
      </c>
      <c r="I195" s="283"/>
      <c r="J195" s="52"/>
      <c r="K195" s="53"/>
      <c r="L195" s="53"/>
      <c r="M195" s="54"/>
      <c r="N195" s="52">
        <v>0.8</v>
      </c>
      <c r="O195" s="53">
        <v>0.8</v>
      </c>
      <c r="P195" s="53">
        <v>0.6</v>
      </c>
      <c r="Q195" s="54">
        <v>0</v>
      </c>
      <c r="R195" s="52">
        <v>0.8</v>
      </c>
      <c r="S195" s="53">
        <v>0.8</v>
      </c>
      <c r="T195" s="53">
        <v>0.6</v>
      </c>
      <c r="U195" s="54">
        <v>0</v>
      </c>
      <c r="V195" s="358"/>
      <c r="W195" s="223"/>
      <c r="X195" s="222"/>
    </row>
    <row r="196" spans="2:24" s="6" customFormat="1" ht="12.75" x14ac:dyDescent="0.2">
      <c r="B196" s="301"/>
      <c r="C196" s="304"/>
      <c r="D196" s="307"/>
      <c r="E196" s="288"/>
      <c r="F196" s="291"/>
      <c r="G196" s="425"/>
      <c r="H196" s="276"/>
      <c r="I196" s="283"/>
      <c r="J196" s="52"/>
      <c r="K196" s="53"/>
      <c r="L196" s="53"/>
      <c r="M196" s="54"/>
      <c r="N196" s="52">
        <v>1</v>
      </c>
      <c r="O196" s="53">
        <v>1</v>
      </c>
      <c r="P196" s="53">
        <v>0.7</v>
      </c>
      <c r="Q196" s="54">
        <v>0</v>
      </c>
      <c r="R196" s="52">
        <v>1</v>
      </c>
      <c r="S196" s="53">
        <v>1</v>
      </c>
      <c r="T196" s="53">
        <v>0.7</v>
      </c>
      <c r="U196" s="54">
        <v>0</v>
      </c>
      <c r="V196" s="358"/>
      <c r="W196" s="223"/>
      <c r="X196" s="222"/>
    </row>
    <row r="197" spans="2:24" s="6" customFormat="1" ht="12.75" x14ac:dyDescent="0.2">
      <c r="B197" s="301"/>
      <c r="C197" s="304"/>
      <c r="D197" s="307"/>
      <c r="E197" s="288"/>
      <c r="F197" s="291"/>
      <c r="G197" s="425"/>
      <c r="H197" s="276"/>
      <c r="I197" s="283"/>
      <c r="J197" s="52"/>
      <c r="K197" s="53"/>
      <c r="L197" s="53"/>
      <c r="M197" s="54"/>
      <c r="N197" s="52">
        <v>2.2000000000000002</v>
      </c>
      <c r="O197" s="53">
        <v>2.2000000000000002</v>
      </c>
      <c r="P197" s="53">
        <v>1.7</v>
      </c>
      <c r="Q197" s="54">
        <v>0</v>
      </c>
      <c r="R197" s="52">
        <v>2.2000000000000002</v>
      </c>
      <c r="S197" s="53">
        <v>2.2000000000000002</v>
      </c>
      <c r="T197" s="53">
        <v>1.7</v>
      </c>
      <c r="U197" s="54">
        <v>0</v>
      </c>
      <c r="V197" s="358"/>
      <c r="W197" s="223"/>
      <c r="X197" s="222"/>
    </row>
    <row r="198" spans="2:24" s="6" customFormat="1" ht="20.25" customHeight="1" x14ac:dyDescent="0.2">
      <c r="B198" s="301"/>
      <c r="C198" s="304"/>
      <c r="D198" s="307"/>
      <c r="E198" s="288"/>
      <c r="F198" s="291"/>
      <c r="G198" s="426"/>
      <c r="H198" s="275"/>
      <c r="I198" s="283"/>
      <c r="J198" s="52"/>
      <c r="K198" s="53"/>
      <c r="L198" s="53"/>
      <c r="M198" s="54"/>
      <c r="N198" s="52">
        <v>15.7</v>
      </c>
      <c r="O198" s="53">
        <v>15.7</v>
      </c>
      <c r="P198" s="53">
        <v>12</v>
      </c>
      <c r="Q198" s="54">
        <v>0</v>
      </c>
      <c r="R198" s="52">
        <v>15.7</v>
      </c>
      <c r="S198" s="53">
        <v>15.7</v>
      </c>
      <c r="T198" s="53">
        <v>12</v>
      </c>
      <c r="U198" s="54">
        <v>0</v>
      </c>
      <c r="V198" s="358"/>
      <c r="W198" s="223"/>
      <c r="X198" s="222"/>
    </row>
    <row r="199" spans="2:24" s="6" customFormat="1" ht="45.75" x14ac:dyDescent="0.2">
      <c r="B199" s="301"/>
      <c r="C199" s="304"/>
      <c r="D199" s="307"/>
      <c r="E199" s="288"/>
      <c r="F199" s="291"/>
      <c r="G199" s="233">
        <v>290244230</v>
      </c>
      <c r="H199" s="251" t="s">
        <v>124</v>
      </c>
      <c r="I199" s="283"/>
      <c r="J199" s="52"/>
      <c r="K199" s="53"/>
      <c r="L199" s="53"/>
      <c r="M199" s="54"/>
      <c r="N199" s="52">
        <v>0.9</v>
      </c>
      <c r="O199" s="53">
        <v>0.9</v>
      </c>
      <c r="P199" s="53">
        <v>0.7</v>
      </c>
      <c r="Q199" s="54">
        <v>0</v>
      </c>
      <c r="R199" s="52">
        <v>0.9</v>
      </c>
      <c r="S199" s="53">
        <v>0.9</v>
      </c>
      <c r="T199" s="53">
        <v>0.7</v>
      </c>
      <c r="U199" s="54">
        <v>0</v>
      </c>
      <c r="V199" s="358"/>
      <c r="W199" s="223"/>
      <c r="X199" s="222"/>
    </row>
    <row r="200" spans="2:24" s="6" customFormat="1" ht="46.5" thickBot="1" x14ac:dyDescent="0.25">
      <c r="B200" s="302"/>
      <c r="C200" s="305"/>
      <c r="D200" s="308"/>
      <c r="E200" s="289"/>
      <c r="F200" s="292"/>
      <c r="G200" s="235">
        <v>190984347</v>
      </c>
      <c r="H200" s="253" t="s">
        <v>128</v>
      </c>
      <c r="I200" s="286"/>
      <c r="J200" s="57"/>
      <c r="K200" s="58"/>
      <c r="L200" s="58"/>
      <c r="M200" s="59"/>
      <c r="N200" s="57">
        <v>8.5</v>
      </c>
      <c r="O200" s="58">
        <v>8.5</v>
      </c>
      <c r="P200" s="58">
        <v>6.5</v>
      </c>
      <c r="Q200" s="59">
        <v>0</v>
      </c>
      <c r="R200" s="57">
        <v>8.5</v>
      </c>
      <c r="S200" s="58">
        <v>8.5</v>
      </c>
      <c r="T200" s="58">
        <v>6.5</v>
      </c>
      <c r="U200" s="59">
        <v>0</v>
      </c>
      <c r="V200" s="358"/>
      <c r="W200" s="223"/>
      <c r="X200" s="222"/>
    </row>
    <row r="201" spans="2:24" s="6" customFormat="1" ht="26.25" customHeight="1" thickBot="1" x14ac:dyDescent="0.25">
      <c r="B201" s="8" t="s">
        <v>78</v>
      </c>
      <c r="C201" s="254" t="s">
        <v>16</v>
      </c>
      <c r="D201" s="413" t="s">
        <v>12</v>
      </c>
      <c r="E201" s="414"/>
      <c r="F201" s="414"/>
      <c r="G201" s="414"/>
      <c r="H201" s="415"/>
      <c r="I201" s="60"/>
      <c r="J201" s="12"/>
      <c r="K201" s="13"/>
      <c r="L201" s="13"/>
      <c r="M201" s="65"/>
      <c r="N201" s="32">
        <f t="shared" ref="N201:U201" si="30">N154+N179</f>
        <v>110.10000000000001</v>
      </c>
      <c r="O201" s="33">
        <f t="shared" si="30"/>
        <v>110.10000000000001</v>
      </c>
      <c r="P201" s="33">
        <f t="shared" si="30"/>
        <v>84.000000000000014</v>
      </c>
      <c r="Q201" s="63">
        <f t="shared" si="30"/>
        <v>0</v>
      </c>
      <c r="R201" s="32">
        <f t="shared" si="30"/>
        <v>110.10000000000001</v>
      </c>
      <c r="S201" s="33">
        <f t="shared" si="30"/>
        <v>110.10000000000001</v>
      </c>
      <c r="T201" s="33">
        <f t="shared" si="30"/>
        <v>84.000000000000028</v>
      </c>
      <c r="U201" s="63">
        <f t="shared" si="30"/>
        <v>0</v>
      </c>
      <c r="V201" s="358"/>
      <c r="W201" s="223"/>
      <c r="X201" s="222"/>
    </row>
    <row r="202" spans="2:24" s="6" customFormat="1" ht="13.5" thickBot="1" x14ac:dyDescent="0.25">
      <c r="B202" s="8" t="s">
        <v>78</v>
      </c>
      <c r="C202" s="346" t="s">
        <v>13</v>
      </c>
      <c r="D202" s="347"/>
      <c r="E202" s="347"/>
      <c r="F202" s="347"/>
      <c r="G202" s="347"/>
      <c r="H202" s="348"/>
      <c r="I202" s="28"/>
      <c r="J202" s="16"/>
      <c r="K202" s="17"/>
      <c r="L202" s="17"/>
      <c r="M202" s="66"/>
      <c r="N202" s="29">
        <f t="shared" ref="N202:U202" si="31">N201</f>
        <v>110.10000000000001</v>
      </c>
      <c r="O202" s="30">
        <f t="shared" si="31"/>
        <v>110.10000000000001</v>
      </c>
      <c r="P202" s="30">
        <f t="shared" si="31"/>
        <v>84.000000000000014</v>
      </c>
      <c r="Q202" s="68">
        <f t="shared" si="31"/>
        <v>0</v>
      </c>
      <c r="R202" s="29">
        <f t="shared" si="31"/>
        <v>110.10000000000001</v>
      </c>
      <c r="S202" s="30">
        <f t="shared" si="31"/>
        <v>110.10000000000001</v>
      </c>
      <c r="T202" s="30">
        <f t="shared" si="31"/>
        <v>84.000000000000028</v>
      </c>
      <c r="U202" s="66">
        <f t="shared" si="31"/>
        <v>0</v>
      </c>
      <c r="V202" s="358"/>
      <c r="W202" s="223"/>
      <c r="X202" s="222"/>
    </row>
    <row r="203" spans="2:24" ht="17.25" customHeight="1" thickBot="1" x14ac:dyDescent="0.25">
      <c r="B203" s="14" t="s">
        <v>78</v>
      </c>
      <c r="C203" s="359" t="s">
        <v>14</v>
      </c>
      <c r="D203" s="360"/>
      <c r="E203" s="360"/>
      <c r="F203" s="360"/>
      <c r="G203" s="360"/>
      <c r="H203" s="361"/>
      <c r="I203" s="15"/>
      <c r="J203" s="108">
        <f>J105+J114+J122+J131+J136+J141+J146+J151+J202</f>
        <v>6320.3</v>
      </c>
      <c r="K203" s="109">
        <f t="shared" ref="K203:Q203" si="32">K105+K114+K122+K131+K136+K141+K146+K151+K202</f>
        <v>6120.3</v>
      </c>
      <c r="L203" s="109">
        <f t="shared" si="32"/>
        <v>3660.9</v>
      </c>
      <c r="M203" s="110">
        <f t="shared" si="32"/>
        <v>200</v>
      </c>
      <c r="N203" s="108">
        <f t="shared" si="32"/>
        <v>6183.6</v>
      </c>
      <c r="O203" s="109">
        <f t="shared" si="32"/>
        <v>6063.6</v>
      </c>
      <c r="P203" s="109">
        <f t="shared" si="32"/>
        <v>3947.7999999999997</v>
      </c>
      <c r="Q203" s="110">
        <f t="shared" si="32"/>
        <v>120</v>
      </c>
      <c r="R203" s="108">
        <f>R105+R114+R122+R131+R136+R141+R146+R151+R202</f>
        <v>6008.6</v>
      </c>
      <c r="S203" s="109">
        <f>S105+S114+S122+S131+S136+S141+S146+S151+S202</f>
        <v>5846.8</v>
      </c>
      <c r="T203" s="109">
        <f>T105+T114+T122+T131+T136+T141+T146+T151+T202</f>
        <v>3715.7999999999997</v>
      </c>
      <c r="U203" s="110">
        <f>U105+U114+U122+U131+U136+U141+U146+U151+U202</f>
        <v>158.19999999999999</v>
      </c>
      <c r="V203" s="358"/>
      <c r="W203" s="224"/>
      <c r="X203" s="224"/>
    </row>
    <row r="204" spans="2:24" s="25" customFormat="1" ht="17.25" customHeight="1" x14ac:dyDescent="0.2">
      <c r="B204" s="22"/>
      <c r="C204" s="23"/>
      <c r="D204" s="23"/>
      <c r="E204" s="23"/>
      <c r="F204" s="23"/>
      <c r="G204" s="23"/>
      <c r="H204" s="23"/>
      <c r="I204" s="23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358"/>
      <c r="W204" s="224"/>
      <c r="X204" s="224"/>
    </row>
    <row r="205" spans="2:24" s="25" customFormat="1" ht="17.25" customHeight="1" x14ac:dyDescent="0.2">
      <c r="B205" s="22"/>
      <c r="C205" s="23"/>
      <c r="D205" s="23"/>
      <c r="E205" s="23"/>
      <c r="F205" s="23"/>
      <c r="G205" s="23"/>
      <c r="H205" s="23"/>
      <c r="I205" s="23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358"/>
      <c r="W205" s="224"/>
      <c r="X205" s="224"/>
    </row>
  </sheetData>
  <sheetProtection selectLockedCells="1" selectUnlockedCells="1"/>
  <mergeCells count="324">
    <mergeCell ref="H19:H21"/>
    <mergeCell ref="C17:U17"/>
    <mergeCell ref="D18:U18"/>
    <mergeCell ref="F28:F29"/>
    <mergeCell ref="G28:G29"/>
    <mergeCell ref="H28:H29"/>
    <mergeCell ref="F22:F23"/>
    <mergeCell ref="E28:E29"/>
    <mergeCell ref="D22:D23"/>
    <mergeCell ref="G30:G31"/>
    <mergeCell ref="F19:F21"/>
    <mergeCell ref="E22:E23"/>
    <mergeCell ref="F32:F33"/>
    <mergeCell ref="H30:H31"/>
    <mergeCell ref="D32:D33"/>
    <mergeCell ref="G189:G191"/>
    <mergeCell ref="G192:G194"/>
    <mergeCell ref="C131:H131"/>
    <mergeCell ref="E125:E126"/>
    <mergeCell ref="D124:U124"/>
    <mergeCell ref="H68:H69"/>
    <mergeCell ref="C72:C73"/>
    <mergeCell ref="C115:U115"/>
    <mergeCell ref="D116:U116"/>
    <mergeCell ref="F79:F80"/>
    <mergeCell ref="G81:G82"/>
    <mergeCell ref="H81:H82"/>
    <mergeCell ref="G62:G63"/>
    <mergeCell ref="G56:G57"/>
    <mergeCell ref="F30:F31"/>
    <mergeCell ref="H40:H45"/>
    <mergeCell ref="F34:F35"/>
    <mergeCell ref="F64:F65"/>
    <mergeCell ref="B83:B84"/>
    <mergeCell ref="E19:E21"/>
    <mergeCell ref="E79:E80"/>
    <mergeCell ref="D79:D80"/>
    <mergeCell ref="C79:C80"/>
    <mergeCell ref="B79:B80"/>
    <mergeCell ref="E77:E78"/>
    <mergeCell ref="D77:D78"/>
    <mergeCell ref="B19:B21"/>
    <mergeCell ref="D30:D31"/>
    <mergeCell ref="B68:B69"/>
    <mergeCell ref="E66:E67"/>
    <mergeCell ref="D70:D71"/>
    <mergeCell ref="C70:C71"/>
    <mergeCell ref="B70:B71"/>
    <mergeCell ref="D68:D69"/>
    <mergeCell ref="D60:D61"/>
    <mergeCell ref="B62:B63"/>
    <mergeCell ref="D64:D65"/>
    <mergeCell ref="C64:C65"/>
    <mergeCell ref="B64:B65"/>
    <mergeCell ref="C62:C63"/>
    <mergeCell ref="D62:D63"/>
    <mergeCell ref="B22:B23"/>
    <mergeCell ref="E24:E25"/>
    <mergeCell ref="C28:C29"/>
    <mergeCell ref="B28:B29"/>
    <mergeCell ref="E30:E31"/>
    <mergeCell ref="B24:B25"/>
    <mergeCell ref="D28:D29"/>
    <mergeCell ref="B30:B31"/>
    <mergeCell ref="C22:C23"/>
    <mergeCell ref="E26:E27"/>
    <mergeCell ref="B26:B27"/>
    <mergeCell ref="B32:B33"/>
    <mergeCell ref="D201:H201"/>
    <mergeCell ref="D150:H150"/>
    <mergeCell ref="E36:E37"/>
    <mergeCell ref="D36:D37"/>
    <mergeCell ref="C36:C37"/>
    <mergeCell ref="E154:E178"/>
    <mergeCell ref="F26:F27"/>
    <mergeCell ref="B36:B37"/>
    <mergeCell ref="E34:E35"/>
    <mergeCell ref="E56:E57"/>
    <mergeCell ref="D56:D57"/>
    <mergeCell ref="C56:C57"/>
    <mergeCell ref="B56:B57"/>
    <mergeCell ref="E40:E45"/>
    <mergeCell ref="D40:D45"/>
    <mergeCell ref="C40:C45"/>
    <mergeCell ref="B34:B35"/>
    <mergeCell ref="B72:B73"/>
    <mergeCell ref="E68:E69"/>
    <mergeCell ref="D66:D67"/>
    <mergeCell ref="C66:C67"/>
    <mergeCell ref="B66:B67"/>
    <mergeCell ref="B125:B126"/>
    <mergeCell ref="C125:C126"/>
    <mergeCell ref="C151:H151"/>
    <mergeCell ref="D138:U138"/>
    <mergeCell ref="D140:H140"/>
    <mergeCell ref="D145:H145"/>
    <mergeCell ref="F125:F126"/>
    <mergeCell ref="G125:G126"/>
    <mergeCell ref="H127:H129"/>
    <mergeCell ref="D148:U148"/>
    <mergeCell ref="B117:B119"/>
    <mergeCell ref="G117:G119"/>
    <mergeCell ref="H117:H119"/>
    <mergeCell ref="C105:H105"/>
    <mergeCell ref="D111:U111"/>
    <mergeCell ref="C114:H114"/>
    <mergeCell ref="D113:H113"/>
    <mergeCell ref="C117:C119"/>
    <mergeCell ref="D117:D119"/>
    <mergeCell ref="F117:F119"/>
    <mergeCell ref="D107:U107"/>
    <mergeCell ref="C106:U106"/>
    <mergeCell ref="D110:H110"/>
    <mergeCell ref="E117:E119"/>
    <mergeCell ref="Q14:Q15"/>
    <mergeCell ref="C34:C35"/>
    <mergeCell ref="H22:H23"/>
    <mergeCell ref="F24:F25"/>
    <mergeCell ref="G24:G25"/>
    <mergeCell ref="R12:U13"/>
    <mergeCell ref="O14:P14"/>
    <mergeCell ref="D12:D15"/>
    <mergeCell ref="G12:G15"/>
    <mergeCell ref="D19:D21"/>
    <mergeCell ref="U14:U15"/>
    <mergeCell ref="C19:C21"/>
    <mergeCell ref="C32:C33"/>
    <mergeCell ref="G26:G27"/>
    <mergeCell ref="H26:H27"/>
    <mergeCell ref="G22:G23"/>
    <mergeCell ref="C24:C25"/>
    <mergeCell ref="D24:D25"/>
    <mergeCell ref="C30:C31"/>
    <mergeCell ref="D26:D27"/>
    <mergeCell ref="C26:C27"/>
    <mergeCell ref="E32:E33"/>
    <mergeCell ref="G19:G21"/>
    <mergeCell ref="H24:H25"/>
    <mergeCell ref="V11:V205"/>
    <mergeCell ref="C203:H203"/>
    <mergeCell ref="S14:T14"/>
    <mergeCell ref="J12:M13"/>
    <mergeCell ref="M14:M15"/>
    <mergeCell ref="B16:U16"/>
    <mergeCell ref="B127:B129"/>
    <mergeCell ref="C127:C129"/>
    <mergeCell ref="C146:H146"/>
    <mergeCell ref="C147:U147"/>
    <mergeCell ref="K14:L14"/>
    <mergeCell ref="I12:I15"/>
    <mergeCell ref="B12:B15"/>
    <mergeCell ref="C12:C15"/>
    <mergeCell ref="H12:H15"/>
    <mergeCell ref="E12:E15"/>
    <mergeCell ref="F12:F15"/>
    <mergeCell ref="B11:U11"/>
    <mergeCell ref="R14:R15"/>
    <mergeCell ref="J14:J15"/>
    <mergeCell ref="N12:Q13"/>
    <mergeCell ref="N14:N15"/>
    <mergeCell ref="F36:F37"/>
    <mergeCell ref="D34:D35"/>
    <mergeCell ref="C202:H202"/>
    <mergeCell ref="D127:D129"/>
    <mergeCell ref="E127:E129"/>
    <mergeCell ref="F127:F129"/>
    <mergeCell ref="G127:G129"/>
    <mergeCell ref="D153:U153"/>
    <mergeCell ref="C137:U137"/>
    <mergeCell ref="D143:U143"/>
    <mergeCell ref="C136:H136"/>
    <mergeCell ref="C142:U142"/>
    <mergeCell ref="C132:U132"/>
    <mergeCell ref="D133:U133"/>
    <mergeCell ref="D130:H130"/>
    <mergeCell ref="D135:H135"/>
    <mergeCell ref="C141:H141"/>
    <mergeCell ref="G195:G198"/>
    <mergeCell ref="C152:U152"/>
    <mergeCell ref="D104:H104"/>
    <mergeCell ref="F66:F67"/>
    <mergeCell ref="G66:G67"/>
    <mergeCell ref="F68:F69"/>
    <mergeCell ref="G68:G69"/>
    <mergeCell ref="E70:E71"/>
    <mergeCell ref="G77:G78"/>
    <mergeCell ref="F83:F84"/>
    <mergeCell ref="D72:D73"/>
    <mergeCell ref="D125:D126"/>
    <mergeCell ref="C123:U123"/>
    <mergeCell ref="D121:H121"/>
    <mergeCell ref="D86:H86"/>
    <mergeCell ref="D87:U87"/>
    <mergeCell ref="H125:H126"/>
    <mergeCell ref="C122:H122"/>
    <mergeCell ref="C68:C69"/>
    <mergeCell ref="H79:H80"/>
    <mergeCell ref="H66:H67"/>
    <mergeCell ref="H83:H84"/>
    <mergeCell ref="F81:F82"/>
    <mergeCell ref="D101:U101"/>
    <mergeCell ref="D100:H100"/>
    <mergeCell ref="D83:D84"/>
    <mergeCell ref="H72:H73"/>
    <mergeCell ref="E74:E76"/>
    <mergeCell ref="F74:F76"/>
    <mergeCell ref="G74:G76"/>
    <mergeCell ref="H74:H76"/>
    <mergeCell ref="G32:G33"/>
    <mergeCell ref="H77:H78"/>
    <mergeCell ref="G79:G80"/>
    <mergeCell ref="F77:F78"/>
    <mergeCell ref="F38:F39"/>
    <mergeCell ref="G38:G39"/>
    <mergeCell ref="H70:H71"/>
    <mergeCell ref="H64:H65"/>
    <mergeCell ref="G34:G35"/>
    <mergeCell ref="G36:G37"/>
    <mergeCell ref="H36:H37"/>
    <mergeCell ref="H38:H39"/>
    <mergeCell ref="G64:G65"/>
    <mergeCell ref="H56:H57"/>
    <mergeCell ref="H32:H33"/>
    <mergeCell ref="H34:H35"/>
    <mergeCell ref="H62:H63"/>
    <mergeCell ref="F56:F57"/>
    <mergeCell ref="F62:F63"/>
    <mergeCell ref="H54:H55"/>
    <mergeCell ref="H58:H59"/>
    <mergeCell ref="G58:G59"/>
    <mergeCell ref="C38:C39"/>
    <mergeCell ref="B38:B39"/>
    <mergeCell ref="E38:E39"/>
    <mergeCell ref="D46:D49"/>
    <mergeCell ref="C46:C49"/>
    <mergeCell ref="B46:B49"/>
    <mergeCell ref="E46:E49"/>
    <mergeCell ref="D38:D39"/>
    <mergeCell ref="B40:B45"/>
    <mergeCell ref="H46:H49"/>
    <mergeCell ref="F50:F53"/>
    <mergeCell ref="G40:G45"/>
    <mergeCell ref="F40:F45"/>
    <mergeCell ref="G50:G53"/>
    <mergeCell ref="H50:H53"/>
    <mergeCell ref="F46:F49"/>
    <mergeCell ref="F58:F59"/>
    <mergeCell ref="H60:H61"/>
    <mergeCell ref="G60:G61"/>
    <mergeCell ref="F60:F61"/>
    <mergeCell ref="F54:F55"/>
    <mergeCell ref="G54:G55"/>
    <mergeCell ref="B77:B78"/>
    <mergeCell ref="D74:D76"/>
    <mergeCell ref="E72:E73"/>
    <mergeCell ref="F72:F73"/>
    <mergeCell ref="G72:G73"/>
    <mergeCell ref="E64:E65"/>
    <mergeCell ref="F70:F71"/>
    <mergeCell ref="G70:G71"/>
    <mergeCell ref="G46:G49"/>
    <mergeCell ref="E58:E59"/>
    <mergeCell ref="E54:E55"/>
    <mergeCell ref="E60:E61"/>
    <mergeCell ref="D58:D59"/>
    <mergeCell ref="C58:C59"/>
    <mergeCell ref="B58:B59"/>
    <mergeCell ref="C60:C61"/>
    <mergeCell ref="B60:B61"/>
    <mergeCell ref="E50:E53"/>
    <mergeCell ref="D50:D53"/>
    <mergeCell ref="C50:C53"/>
    <mergeCell ref="B50:B53"/>
    <mergeCell ref="B54:B55"/>
    <mergeCell ref="C54:C55"/>
    <mergeCell ref="D54:D55"/>
    <mergeCell ref="R1:U1"/>
    <mergeCell ref="R7:T7"/>
    <mergeCell ref="L4:U4"/>
    <mergeCell ref="B4:K4"/>
    <mergeCell ref="I154:I178"/>
    <mergeCell ref="I179:I200"/>
    <mergeCell ref="E179:E200"/>
    <mergeCell ref="F179:F200"/>
    <mergeCell ref="F154:F178"/>
    <mergeCell ref="G164:G165"/>
    <mergeCell ref="G166:G168"/>
    <mergeCell ref="G170:G172"/>
    <mergeCell ref="G173:G176"/>
    <mergeCell ref="G177:G178"/>
    <mergeCell ref="B179:B200"/>
    <mergeCell ref="C179:C200"/>
    <mergeCell ref="D179:D200"/>
    <mergeCell ref="B154:B178"/>
    <mergeCell ref="C154:C178"/>
    <mergeCell ref="D154:D178"/>
    <mergeCell ref="C83:C84"/>
    <mergeCell ref="G102:G103"/>
    <mergeCell ref="H102:H103"/>
    <mergeCell ref="B102:B103"/>
    <mergeCell ref="H177:H178"/>
    <mergeCell ref="H189:H191"/>
    <mergeCell ref="H192:H194"/>
    <mergeCell ref="H195:H198"/>
    <mergeCell ref="H164:H165"/>
    <mergeCell ref="H166:H168"/>
    <mergeCell ref="H170:H172"/>
    <mergeCell ref="H173:H176"/>
    <mergeCell ref="A5:H5"/>
    <mergeCell ref="E6:L6"/>
    <mergeCell ref="C102:C103"/>
    <mergeCell ref="D102:D103"/>
    <mergeCell ref="E102:E103"/>
    <mergeCell ref="F102:F103"/>
    <mergeCell ref="E83:E84"/>
    <mergeCell ref="G83:G84"/>
    <mergeCell ref="E62:E63"/>
    <mergeCell ref="C74:C76"/>
    <mergeCell ref="B74:B76"/>
    <mergeCell ref="E81:E82"/>
    <mergeCell ref="D81:D82"/>
    <mergeCell ref="C81:C82"/>
    <mergeCell ref="B81:B82"/>
    <mergeCell ref="C77:C78"/>
  </mergeCells>
  <pageMargins left="0.25" right="0.25" top="0.75" bottom="0.75" header="0.3" footer="0.3"/>
  <pageSetup paperSize="9" scale="85" firstPageNumber="0" orientation="landscape" horizontalDpi="1200" verticalDpi="300" r:id="rId1"/>
  <headerFooter alignWithMargins="0"/>
  <rowBreaks count="3" manualBreakCount="3">
    <brk id="79" max="20" man="1"/>
    <brk id="107" max="20" man="1"/>
    <brk id="124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Įvardinti diapazonai</vt:lpstr>
      </vt:variant>
      <vt:variant>
        <vt:i4>1</vt:i4>
      </vt:variant>
    </vt:vector>
  </HeadingPairs>
  <TitlesOfParts>
    <vt:vector size="2" baseType="lpstr">
      <vt:lpstr>2 lentele tūkst.Eur</vt:lpstr>
      <vt:lpstr>'2 lentele tūkst.Eur'!Print_Area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Dovile</dc:creator>
  <cp:lastModifiedBy>Gintarė Navickienė</cp:lastModifiedBy>
  <cp:lastPrinted>2018-07-02T13:49:37Z</cp:lastPrinted>
  <dcterms:created xsi:type="dcterms:W3CDTF">2012-09-04T10:49:59Z</dcterms:created>
  <dcterms:modified xsi:type="dcterms:W3CDTF">2019-06-25T11:32:59Z</dcterms:modified>
</cp:coreProperties>
</file>